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BEB8F6EE-EF7B-4E80-931E-8CC889BB233C}" xr6:coauthVersionLast="47" xr6:coauthVersionMax="47" xr10:uidLastSave="{00000000-0000-0000-0000-000000000000}"/>
  <bookViews>
    <workbookView xWindow="-120" yWindow="-120" windowWidth="38640" windowHeight="21120" tabRatio="816" xr2:uid="{6429B673-9F66-46B2-BDCC-46DD093D5A3E}"/>
  </bookViews>
  <sheets>
    <sheet name="Index" sheetId="19" r:id="rId1"/>
    <sheet name="Assumptions " sheetId="28" r:id="rId2"/>
    <sheet name="Revenue &amp; Cost of revenue" sheetId="33" r:id="rId3"/>
    <sheet name="Income Statement" sheetId="6" r:id="rId4"/>
    <sheet name="Balance Sheet" sheetId="9" r:id="rId5"/>
    <sheet name="Cash Flow" sheetId="10" r:id="rId6"/>
    <sheet name="MIS" sheetId="11" r:id="rId7"/>
    <sheet name="MCF" sheetId="13" r:id="rId8"/>
    <sheet name="MBS" sheetId="12" r:id="rId9"/>
    <sheet name="Sensitivity Analysis" sheetId="35" r:id="rId10"/>
  </sheets>
  <definedNames>
    <definedName name="____xlfn.BAHTTEXT" hidden="1">#NAME?</definedName>
    <definedName name="___xlfn.BAHTTEXT" hidden="1">#NAME?</definedName>
    <definedName name="__123Graph_A" hidden="1">#REF!</definedName>
    <definedName name="__123Graph_AP䁃STATU1" localSheetId="2" hidden="1">#REF!</definedName>
    <definedName name="__123Graph_AP䁃STATU1" hidden="1">#REF!</definedName>
    <definedName name="__123Graph_B" hidden="1">#REF!</definedName>
    <definedName name="__123Graph_BCURRENT" localSheetId="2" hidden="1">#REF!</definedName>
    <definedName name="__123Graph_BCURRENT" hidden="1">#REF!</definedName>
    <definedName name="__123Graph_C" hidden="1">#REF!</definedName>
    <definedName name="__123Graph_D" hidden="1">#REF!</definedName>
    <definedName name="__123Graph_E" localSheetId="2" hidden="1">#REF!</definedName>
    <definedName name="__123Graph_E" hidden="1">#REF!</definedName>
    <definedName name="__123Graph_F" localSheetId="2" hidden="1">#REF!</definedName>
    <definedName name="__123Graph_F" hidden="1">#REF!</definedName>
    <definedName name="__123Graph_X" localSheetId="2" hidden="1">#REF!</definedName>
    <definedName name="__123Graph_X" hidden="1">#REF!</definedName>
    <definedName name="__IntlFixup" hidden="1">TRUE</definedName>
    <definedName name="__IntlFixupTable" localSheetId="2" hidden="1">#REF!</definedName>
    <definedName name="__IntlFixupTable" hidden="1">#REF!</definedName>
    <definedName name="__tam2" localSheetId="2" hidden="1">#REF!</definedName>
    <definedName name="__tam2" hidden="1">#REF!</definedName>
    <definedName name="__xlfn.BAHTTEXT" hidden="1">#NAME?</definedName>
    <definedName name="_ATX1" localSheetId="2" hidden="1">{"'FF'!$B$57:$B$58"}</definedName>
    <definedName name="_ATX1" hidden="1">{"'FF'!$B$57:$B$58"}</definedName>
    <definedName name="_Fill" localSheetId="2" hidden="1">#REF!</definedName>
    <definedName name="_Fill" hidden="1">#REF!</definedName>
    <definedName name="_xlnm._FilterDatabase" localSheetId="1" hidden="1">'Assumptions '!#REF!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MatMult_A" localSheetId="2" hidden="1">#REF!</definedName>
    <definedName name="_MatMult_A" hidden="1">#REF!</definedName>
    <definedName name="_MatMult_B" localSheetId="2" hidden="1">#REF!</definedName>
    <definedName name="_MatMult_B" hidden="1">#REF!</definedName>
    <definedName name="_Order1" hidden="1">255</definedName>
    <definedName name="_Order2" hidden="1">255</definedName>
    <definedName name="_Parse_In" localSheetId="2" hidden="1">#REF!</definedName>
    <definedName name="_Parse_In" hidden="1">#REF!</definedName>
    <definedName name="_Parse_Out" localSheetId="2" hidden="1">#REF!</definedName>
    <definedName name="_Parse_Out" hidden="1">#REF!</definedName>
    <definedName name="_Regression_Int" hidden="1">1</definedName>
    <definedName name="_Regression_X" localSheetId="2" hidden="1">#REF!</definedName>
    <definedName name="_Regression_X" hidden="1">#REF!</definedName>
    <definedName name="_Sort" localSheetId="2" hidden="1">#REF!</definedName>
    <definedName name="_Sort" hidden="1">#REF!</definedName>
    <definedName name="_T3" hidden="1">#REF!</definedName>
    <definedName name="_T4" hidden="1">#REF!</definedName>
    <definedName name="_T5" hidden="1">#REF!</definedName>
    <definedName name="_T6" hidden="1">#REF!</definedName>
    <definedName name="_tam2" localSheetId="2" hidden="1">#REF!</definedName>
    <definedName name="_tam2" hidden="1">#REF!</definedName>
    <definedName name="_TAX1" localSheetId="2" hidden="1">{"'FF'!$B$57:$B$58"}</definedName>
    <definedName name="_TAX1" hidden="1">{"'FF'!$B$57:$B$58"}</definedName>
    <definedName name="AA.Report.Files" localSheetId="2" hidden="1">#REF!</definedName>
    <definedName name="AA.Report.Files" hidden="1">#REF!</definedName>
    <definedName name="AA.Reports.Available" localSheetId="2" hidden="1">#REF!</definedName>
    <definedName name="AA.Reports.Available" hidden="1">#REF!</definedName>
    <definedName name="aaaaaaa" localSheetId="2" hidden="1">{"'Sheet1'!$A$1:$N$196"}</definedName>
    <definedName name="aaaaaaa" hidden="1">{"'Sheet1'!$A$1:$N$196"}</definedName>
    <definedName name="AAAAAAAAAAAAAAAAAAAAAAAA" localSheetId="2" hidden="1">{"'Sheet1'!$A$1:$N$196"}</definedName>
    <definedName name="AAAAAAAAAAAAAAAAAAAAAAAA" hidden="1">{"'Sheet1'!$A$1:$N$196"}</definedName>
    <definedName name="aaasas" localSheetId="2" hidden="1">OFFSET(#REF!,1,0)</definedName>
    <definedName name="aaasas" hidden="1">OFFSET(#REF!,1,0)</definedName>
    <definedName name="abccc" localSheetId="2" hidden="1">{#N/A,#N/A,FALSE,"Sensitivity"}</definedName>
    <definedName name="abccc" hidden="1">{#N/A,#N/A,FALSE,"Sensitivity"}</definedName>
    <definedName name="abccc1111" localSheetId="2" hidden="1">{#N/A,#N/A,FALSE,"Sensitivity"}</definedName>
    <definedName name="abccc1111" hidden="1">{#N/A,#N/A,FALSE,"Sensitivity"}</definedName>
    <definedName name="abccee" localSheetId="2" hidden="1">{#N/A,#N/A,FALSE,"Sensitivity"}</definedName>
    <definedName name="abccee" hidden="1">{#N/A,#N/A,FALSE,"Sensitivity"}</definedName>
    <definedName name="ai" localSheetId="2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ai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al" localSheetId="2" hidden="1">{#N/A,#N/A,FALSE,"Sensitivity"}</definedName>
    <definedName name="al" hidden="1">{#N/A,#N/A,FALSE,"Sensitivity"}</definedName>
    <definedName name="anscount" hidden="1">10</definedName>
    <definedName name="as_1" localSheetId="2" hidden="1">{"'VIIIb_08'!$A$6:$AD$34","'VIIIb_08'!$A$6:$AD$34"}</definedName>
    <definedName name="as_1" hidden="1">{"'VIIIb_08'!$A$6:$AD$34","'VIIIb_08'!$A$6:$AD$34"}</definedName>
    <definedName name="AS2DocOpenMode" hidden="1">"AS2DocumentEdit"</definedName>
    <definedName name="AS2LinkLS" localSheetId="2" hidden="1">#REF!</definedName>
    <definedName name="AS2LinkLS" hidden="1">#REF!</definedName>
    <definedName name="AS2ReportLS" hidden="1">1</definedName>
    <definedName name="AS2StaticLS" localSheetId="2" hidden="1">#REF!</definedName>
    <definedName name="AS2StaticLS" hidden="1">#REF!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asa_1" localSheetId="2" hidden="1">{"'VIIIb_08'!$A$6:$AD$34","'VIIIb_08'!$A$6:$AD$34"}</definedName>
    <definedName name="asa_1" hidden="1">{"'VIIIb_08'!$A$6:$AD$34","'VIIIb_08'!$A$6:$AD$34"}</definedName>
    <definedName name="asdad" localSheetId="2" hidden="1">{"'VIIIb_08'!$A$6:$AD$34","'VIIIb_08'!$A$6:$AD$34"}</definedName>
    <definedName name="asdad" hidden="1">{"'VIIIb_08'!$A$6:$AD$34","'VIIIb_08'!$A$6:$AD$34"}</definedName>
    <definedName name="asdf" localSheetId="2" hidden="1">{"'VIIIb_08'!$A$6:$AD$34","'VIIIb_08'!$A$6:$AD$34"}</definedName>
    <definedName name="asdf" hidden="1">{"'VIIIb_08'!$A$6:$AD$34","'VIIIb_08'!$A$6:$AD$34"}</definedName>
    <definedName name="avs" localSheetId="2" hidden="1">{#N/A,#N/A,FALSE,"Sensitivity"}</definedName>
    <definedName name="avs" hidden="1">{#N/A,#N/A,FALSE,"Sensitivity"}</definedName>
    <definedName name="bABLU" localSheetId="2" hidden="1">{"'CALL MONEY'!$K$53"}</definedName>
    <definedName name="bABLU" hidden="1">{"'CALL MONEY'!$K$53"}</definedName>
    <definedName name="BBB" localSheetId="2" hidden="1">{#N/A,#N/A,FALSE,"Sensitivity"}</definedName>
    <definedName name="BBB" hidden="1">{#N/A,#N/A,FALSE,"Sensitivity"}</definedName>
    <definedName name="bdg_2001" localSheetId="2" hidden="1">{#N/A,#N/A,TRUE,"Cover";#N/A,#N/A,TRUE,"Executive";#N/A,#N/A,TRUE,"General";#N/A,#N/A,TRUE,"MKT Evolution";#N/A,#N/A,TRUE,"P_L";#N/A,#N/A,TRUE,"Balance Sheet";#N/A,#N/A,TRUE,"Cash Flow";#N/A,#N/A,TRUE,"Cover (2)";#N/A,#N/A,TRUE,"MKTG Org";#N/A,#N/A,TRUE,"Sal_force";#N/A,#N/A,TRUE,"Launches";#N/A,#N/A,TRUE,"Doctors panel";"MK07",#N/A,TRUE,"P_L (2)";"MK07b",#N/A,TRUE,"P_L (2)";#N/A,#N/A,TRUE,"Sales by T. Area values";#N/A,#N/A,TRUE,"Sales by T. Area units";#N/A,#N/A,TRUE,"Graphs";#N/A,#N/A,TRUE,"Graphs (2)";"MK_R01",#N/A,TRUE,"T. Areas Strategy";"MK_R02",#N/A,TRUE,"Sales by Product values";"MK_R03",#N/A,TRUE,"Sales by Product units";#N/A,#N/A,TRUE,"Mktg P_L (1)";"MK_R07",#N/A,TRUE,"Products analysis";"MK_C01",#N/A,TRUE,"T. Areas Strategy";"MK_C02",#N/A,TRUE,"Sales by Product values";"MK_C03",#N/A,TRUE,"Sales by Product units";#N/A,#N/A,TRUE,"Mktg P_L (2)";"MK_C07",#N/A,TRUE,"Products analysis";"MK_M01",#N/A,TRUE,"T. Areas Strategy";"MK_M02",#N/A,TRUE,"Sales by Product values";"MK_M03",#N/A,TRUE,"Sales by Product units";#N/A,#N/A,TRUE,"Mktg P_L (3)";"MK_M07",#N/A,TRUE,"Products analysis";"MK_N01",#N/A,TRUE,"T. Areas Strategy";"MK_N02",#N/A,TRUE,"Sales by Product values";"MK_N03",#N/A,TRUE,"Sales by Product units";#N/A,#N/A,TRUE,"Mktg P_L (4)";"MK_N07",#N/A,TRUE,"Products analysis";"MK_G01",#N/A,TRUE,"T. Areas Strategy";"MK_G02",#N/A,TRUE,"Sales by Product values";"MK_G03",#N/A,TRUE,"Sales by Product units";#N/A,#N/A,TRUE,"Mktg P_L (5)";"MK_G07",#N/A,TRUE,"Products analysis";"MK_O01",#N/A,TRUE,"T. Areas Strategy";"MK_O02",#N/A,TRUE,"Sales by Product values";"MK_O03",#N/A,TRUE,"Sales by Product units";#N/A,#N/A,TRUE,"Mktg P_L (6)";"MK_O07",#N/A,TRUE,"Products analysis";#N/A,#N/A,TRUE,"Cover (3)";#N/A,#N/A,TRUE,"Company Org";#N/A,#N/A,TRUE,"Staff";#N/A,#N/A,TRUE,"Investments";#N/A,#N/A,TRUE,"Production Costs";#N/A,#N/A,TRUE,"Production Volumes";#N/A,#N/A,TRUE,"Import plan"}</definedName>
    <definedName name="bdg_2001" hidden="1">{#N/A,#N/A,TRUE,"Cover";#N/A,#N/A,TRUE,"Executive";#N/A,#N/A,TRUE,"General";#N/A,#N/A,TRUE,"MKT Evolution";#N/A,#N/A,TRUE,"P_L";#N/A,#N/A,TRUE,"Balance Sheet";#N/A,#N/A,TRUE,"Cash Flow";#N/A,#N/A,TRUE,"Cover (2)";#N/A,#N/A,TRUE,"MKTG Org";#N/A,#N/A,TRUE,"Sal_force";#N/A,#N/A,TRUE,"Launches";#N/A,#N/A,TRUE,"Doctors panel";"MK07",#N/A,TRUE,"P_L (2)";"MK07b",#N/A,TRUE,"P_L (2)";#N/A,#N/A,TRUE,"Sales by T. Area values";#N/A,#N/A,TRUE,"Sales by T. Area units";#N/A,#N/A,TRUE,"Graphs";#N/A,#N/A,TRUE,"Graphs (2)";"MK_R01",#N/A,TRUE,"T. Areas Strategy";"MK_R02",#N/A,TRUE,"Sales by Product values";"MK_R03",#N/A,TRUE,"Sales by Product units";#N/A,#N/A,TRUE,"Mktg P_L (1)";"MK_R07",#N/A,TRUE,"Products analysis";"MK_C01",#N/A,TRUE,"T. Areas Strategy";"MK_C02",#N/A,TRUE,"Sales by Product values";"MK_C03",#N/A,TRUE,"Sales by Product units";#N/A,#N/A,TRUE,"Mktg P_L (2)";"MK_C07",#N/A,TRUE,"Products analysis";"MK_M01",#N/A,TRUE,"T. Areas Strategy";"MK_M02",#N/A,TRUE,"Sales by Product values";"MK_M03",#N/A,TRUE,"Sales by Product units";#N/A,#N/A,TRUE,"Mktg P_L (3)";"MK_M07",#N/A,TRUE,"Products analysis";"MK_N01",#N/A,TRUE,"T. Areas Strategy";"MK_N02",#N/A,TRUE,"Sales by Product values";"MK_N03",#N/A,TRUE,"Sales by Product units";#N/A,#N/A,TRUE,"Mktg P_L (4)";"MK_N07",#N/A,TRUE,"Products analysis";"MK_G01",#N/A,TRUE,"T. Areas Strategy";"MK_G02",#N/A,TRUE,"Sales by Product values";"MK_G03",#N/A,TRUE,"Sales by Product units";#N/A,#N/A,TRUE,"Mktg P_L (5)";"MK_G07",#N/A,TRUE,"Products analysis";"MK_O01",#N/A,TRUE,"T. Areas Strategy";"MK_O02",#N/A,TRUE,"Sales by Product values";"MK_O03",#N/A,TRUE,"Sales by Product units";#N/A,#N/A,TRUE,"Mktg P_L (6)";"MK_O07",#N/A,TRUE,"Products analysis";#N/A,#N/A,TRUE,"Cover (3)";#N/A,#N/A,TRUE,"Company Org";#N/A,#N/A,TRUE,"Staff";#N/A,#N/A,TRUE,"Investments";#N/A,#N/A,TRUE,"Production Costs";#N/A,#N/A,TRUE,"Production Volumes";#N/A,#N/A,TRUE,"Import plan"}</definedName>
    <definedName name="BG_Del" hidden="1">15</definedName>
    <definedName name="BG_Ins" hidden="1">4</definedName>
    <definedName name="BG_Mod" hidden="1">6</definedName>
    <definedName name="cd" localSheetId="2" hidden="1">{#N/A,#N/A,FALSE,"Sensitivity"}</definedName>
    <definedName name="cd" hidden="1">{#N/A,#N/A,FALSE,"Sensitivity"}</definedName>
    <definedName name="CHMBER" localSheetId="2" hidden="1">#REF!</definedName>
    <definedName name="CHMBER" hidden="1">#REF!</definedName>
    <definedName name="CIQWBGuid" hidden="1">"2cd8126d-26c3-430c-b7fa-a069e3a1fc62"</definedName>
    <definedName name="Code" localSheetId="2" hidden="1">#REF!</definedName>
    <definedName name="Code" hidden="1">#REF!</definedName>
    <definedName name="consolidated" localSheetId="2" hidden="1">{"'VIIIb_08'!$A$6:$AD$34","'VIIIb_08'!$A$6:$AD$34"}</definedName>
    <definedName name="consolidated" hidden="1">{"'VIIIb_08'!$A$6:$AD$34","'VIIIb_08'!$A$6:$AD$34"}</definedName>
    <definedName name="CORTEEEE" localSheetId="2" hidden="1">{#N/A,#N/A,FALSE,"Sensitivity"}</definedName>
    <definedName name="CORTEEEE" hidden="1">{#N/A,#N/A,FALSE,"Sensitivity"}</definedName>
    <definedName name="Cost_Method" localSheetId="2" hidden="1">#REF!</definedName>
    <definedName name="Cost_Method" hidden="1">#REF!</definedName>
    <definedName name="dan_1" localSheetId="2" hidden="1">#REF!</definedName>
    <definedName name="dan_1" hidden="1">#REF!</definedName>
    <definedName name="Data.Dump" localSheetId="2" hidden="1">OFFSET(#REF!,1,0)</definedName>
    <definedName name="Data.Dump" hidden="1">OFFSET(#REF!,1,0)</definedName>
    <definedName name="DATA_01" localSheetId="2" hidden="1">#REF!</definedName>
    <definedName name="DATA_01" hidden="1">#REF!</definedName>
    <definedName name="DATA_02" localSheetId="2" hidden="1">#REF!</definedName>
    <definedName name="DATA_02" hidden="1">#REF!</definedName>
    <definedName name="DATA_03" localSheetId="2" hidden="1">#REF!</definedName>
    <definedName name="DATA_03" hidden="1">#REF!</definedName>
    <definedName name="DATA_04" localSheetId="2" hidden="1">#REF!</definedName>
    <definedName name="DATA_04" hidden="1">#REF!</definedName>
    <definedName name="DATA_05" localSheetId="2" hidden="1">#REF!</definedName>
    <definedName name="DATA_05" hidden="1">#REF!</definedName>
    <definedName name="DATA_06" localSheetId="2" hidden="1">#REF!</definedName>
    <definedName name="DATA_06" hidden="1">#REF!</definedName>
    <definedName name="DATA_07" localSheetId="2" hidden="1">#REF!</definedName>
    <definedName name="DATA_07" hidden="1">#REF!</definedName>
    <definedName name="DATA_08" localSheetId="2" hidden="1">#REF!</definedName>
    <definedName name="DATA_08" hidden="1">#REF!</definedName>
    <definedName name="Data_09" localSheetId="2" hidden="1">#REF!</definedName>
    <definedName name="Data_09" hidden="1">#REF!</definedName>
    <definedName name="Data_10" localSheetId="2" hidden="1">#REF!</definedName>
    <definedName name="Data_10" hidden="1">#REF!</definedName>
    <definedName name="Data_11" localSheetId="2" hidden="1">#REF!</definedName>
    <definedName name="Data_11" hidden="1">#REF!</definedName>
    <definedName name="Data_12" localSheetId="2" hidden="1">#REF!</definedName>
    <definedName name="Data_12" hidden="1">#REF!</definedName>
    <definedName name="Data_13" localSheetId="2" hidden="1">#REF!</definedName>
    <definedName name="Data_13" hidden="1">#REF!</definedName>
    <definedName name="Data_14" localSheetId="2" hidden="1">#REF!</definedName>
    <definedName name="Data_14" hidden="1">#REF!</definedName>
    <definedName name="Data_15" localSheetId="2" hidden="1">#REF!</definedName>
    <definedName name="Data_15" hidden="1">#REF!</definedName>
    <definedName name="Data_16" localSheetId="2" hidden="1">#REF!</definedName>
    <definedName name="Data_16" hidden="1">#REF!</definedName>
    <definedName name="Data_17" localSheetId="2" hidden="1">#REF!</definedName>
    <definedName name="Data_17" hidden="1">#REF!</definedName>
    <definedName name="Data_18" localSheetId="2" hidden="1">#REF!</definedName>
    <definedName name="Data_18" hidden="1">#REF!</definedName>
    <definedName name="Data_19" localSheetId="2" hidden="1">#REF!</definedName>
    <definedName name="Data_19" hidden="1">#REF!</definedName>
    <definedName name="Data_20" localSheetId="2" hidden="1">#REF!</definedName>
    <definedName name="Data_20" hidden="1">#REF!</definedName>
    <definedName name="Data_21" localSheetId="2" hidden="1">#REF!</definedName>
    <definedName name="Data_21" hidden="1">#REF!</definedName>
    <definedName name="Data_22" localSheetId="2" hidden="1">#REF!</definedName>
    <definedName name="Data_22" hidden="1">#REF!</definedName>
    <definedName name="Data_23" localSheetId="2" hidden="1">#REF!</definedName>
    <definedName name="Data_23" hidden="1">#REF!</definedName>
    <definedName name="Data_24" localSheetId="2" hidden="1">#REF!</definedName>
    <definedName name="Data_24" hidden="1">#REF!</definedName>
    <definedName name="Data_25" localSheetId="2" hidden="1">#REF!</definedName>
    <definedName name="Data_25" hidden="1">#REF!</definedName>
    <definedName name="Data_26" localSheetId="2" hidden="1">#REF!</definedName>
    <definedName name="Data_26" hidden="1">#REF!</definedName>
    <definedName name="Data_27" localSheetId="2" hidden="1">#REF!</definedName>
    <definedName name="Data_27" hidden="1">#REF!</definedName>
    <definedName name="Data_28" localSheetId="2" hidden="1">#REF!</definedName>
    <definedName name="Data_28" hidden="1">#REF!</definedName>
    <definedName name="Data_35" localSheetId="2" hidden="1">#REF!</definedName>
    <definedName name="Data_35" hidden="1">#REF!</definedName>
    <definedName name="Data_36" localSheetId="2" hidden="1">#REF!</definedName>
    <definedName name="Data_36" hidden="1">#REF!</definedName>
    <definedName name="Data_37" localSheetId="2" hidden="1">#REF!</definedName>
    <definedName name="Data_37" hidden="1">#REF!</definedName>
    <definedName name="Data_38" localSheetId="2" hidden="1">#REF!</definedName>
    <definedName name="Data_38" hidden="1">#REF!</definedName>
    <definedName name="Data_39" localSheetId="2" hidden="1">#REF!</definedName>
    <definedName name="Data_39" hidden="1">#REF!</definedName>
    <definedName name="Data_40" localSheetId="2" hidden="1">#REF!</definedName>
    <definedName name="Data_40" hidden="1">#REF!</definedName>
    <definedName name="Data_41" localSheetId="2" hidden="1">#REF!</definedName>
    <definedName name="Data_41" hidden="1">#REF!</definedName>
    <definedName name="Data_42" localSheetId="2" hidden="1">#REF!</definedName>
    <definedName name="Data_42" hidden="1">#REF!</definedName>
    <definedName name="Data_43" localSheetId="2" hidden="1">#REF!</definedName>
    <definedName name="Data_43" hidden="1">#REF!</definedName>
    <definedName name="Data_44" localSheetId="2" hidden="1">#REF!</definedName>
    <definedName name="Data_44" hidden="1">#REF!</definedName>
    <definedName name="data2" localSheetId="2" hidden="1">#REF!</definedName>
    <definedName name="data2" hidden="1">#REF!</definedName>
    <definedName name="data3" localSheetId="2" hidden="1">#REF!</definedName>
    <definedName name="data3" hidden="1">#REF!</definedName>
    <definedName name="Database.File" localSheetId="2" hidden="1">#REF!</definedName>
    <definedName name="Database.File" hidden="1">#REF!</definedName>
    <definedName name="DDDDDD" localSheetId="2" hidden="1">{#N/A,#N/A,FALSE,"REPORT"}</definedName>
    <definedName name="DDDDDD" hidden="1">{#N/A,#N/A,FALSE,"REPORT"}</definedName>
    <definedName name="defereed" localSheetId="2" hidden="1">#REF!</definedName>
    <definedName name="defereed" hidden="1">#REF!</definedName>
    <definedName name="dfg" localSheetId="2" hidden="1">{#N/A,#N/A,FALSE,"dec98qtr";#N/A,#N/A,FALSE,"suppdecsep98";#N/A,#N/A,FALSE,"w-dec98"}</definedName>
    <definedName name="dfg" hidden="1">{#N/A,#N/A,FALSE,"dec98qtr";#N/A,#N/A,FALSE,"suppdecsep98";#N/A,#N/A,FALSE,"w-dec98"}</definedName>
    <definedName name="direcotors" localSheetId="2" hidden="1">{#N/A,#N/A,FALSE,"Sensitivity"}</definedName>
    <definedName name="direcotors" hidden="1">{#N/A,#N/A,FALSE,"Sensitivity"}</definedName>
    <definedName name="Disclosure" localSheetId="2" hidden="1">{"'CALL MONEY'!$K$53"}</definedName>
    <definedName name="Disclosure" hidden="1">{"'CALL MONEY'!$K$53"}</definedName>
    <definedName name="Discount" localSheetId="2" hidden="1">#REF!</definedName>
    <definedName name="Discount" hidden="1">#REF!</definedName>
    <definedName name="display_area_2" localSheetId="2" hidden="1">#REF!</definedName>
    <definedName name="display_area_2" hidden="1">#REF!</definedName>
    <definedName name="dsfjhfjk" localSheetId="2" hidden="1">{#N/A,#N/A,FALSE,"dec98qtr";#N/A,#N/A,FALSE,"suppdecsep98";#N/A,#N/A,FALSE,"w-dec98"}</definedName>
    <definedName name="dsfjhfjk" hidden="1">{#N/A,#N/A,FALSE,"dec98qtr";#N/A,#N/A,FALSE,"suppdecsep98";#N/A,#N/A,FALSE,"w-dec98"}</definedName>
    <definedName name="DT" localSheetId="2" hidden="1">{"'CALL MONEY'!$K$53"}</definedName>
    <definedName name="DT" hidden="1">{"'CALL MONEY'!$K$53"}</definedName>
    <definedName name="dtml" localSheetId="2" hidden="1">{"'FF'!$B$57:$B$58"}</definedName>
    <definedName name="dtml" hidden="1">{"'FF'!$B$57:$B$58"}</definedName>
    <definedName name="DTT" localSheetId="2" hidden="1">{"'CALL MONEY'!$K$53"}</definedName>
    <definedName name="DTT" hidden="1">{"'CALL MONEY'!$K$53"}</definedName>
    <definedName name="EPC" localSheetId="2" hidden="1">#REF!</definedName>
    <definedName name="EPC" hidden="1">#REF!</definedName>
    <definedName name="ern.nuovo" localSheetId="2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ern.nuovo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eu" localSheetId="2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eu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ExactAddinConnection" hidden="1">"102"</definedName>
    <definedName name="ExactAddinConnection.102" hidden="1">"DATA_SERVER;102;rabnawaz.anjum;1"</definedName>
    <definedName name="ExactAddinConnection.103" hidden="1">"DATA_SERVER;103;rabnawaz.anjum;1"</definedName>
    <definedName name="ExactAddinReports" hidden="1">1</definedName>
    <definedName name="fasfa" localSheetId="2" hidden="1">{#N/A,#N/A,FALSE,"Sensitivity"}</definedName>
    <definedName name="fasfa" hidden="1">{#N/A,#N/A,FALSE,"Sensitivity"}</definedName>
    <definedName name="FCode" localSheetId="2" hidden="1">#REF!</definedName>
    <definedName name="FCode" hidden="1">#REF!</definedName>
    <definedName name="fdfsdflsd" localSheetId="2" hidden="1">#REF!</definedName>
    <definedName name="fdfsdflsd" hidden="1">#REF!</definedName>
    <definedName name="fgh" localSheetId="2" hidden="1">{#N/A,#N/A,FALSE,"dec98qtr";#N/A,#N/A,FALSE,"suppdecsep98";#N/A,#N/A,FALSE,"w-dec98"}</definedName>
    <definedName name="fgh" hidden="1">{#N/A,#N/A,FALSE,"dec98qtr";#N/A,#N/A,FALSE,"suppdecsep98";#N/A,#N/A,FALSE,"w-dec98"}</definedName>
    <definedName name="File.Type" localSheetId="2" hidden="1">#REF!</definedName>
    <definedName name="File.Type" hidden="1">#REF!</definedName>
    <definedName name="gfgdhf" localSheetId="2" hidden="1">{"Sales 2",#N/A,FALSE,"SALES";"Transfer 2",#N/A,FALSE,"TRANSFERS";"A1460",#N/A,FALSE,"A1460"}</definedName>
    <definedName name="gfgdhf" hidden="1">{"Sales 2",#N/A,FALSE,"SALES";"Transfer 2",#N/A,FALSE,"TRANSFERS";"A1460",#N/A,FALSE,"A1460"}</definedName>
    <definedName name="gg" localSheetId="2" hidden="1">{"Sales 2",#N/A,FALSE,"SALES";"Transfer 2",#N/A,FALSE,"TRANSFERS";"A1460",#N/A,FALSE,"A1460"}</definedName>
    <definedName name="gg" hidden="1">{"Sales 2",#N/A,FALSE,"SALES";"Transfer 2",#N/A,FALSE,"TRANSFERS";"A1460",#N/A,FALSE,"A1460"}</definedName>
    <definedName name="ggf" localSheetId="2" hidden="1">{#N/A,#N/A,FALSE,"dec98qtr";#N/A,#N/A,FALSE,"suppdecsep98";#N/A,#N/A,FALSE,"w-dec98"}</definedName>
    <definedName name="ggf" hidden="1">{#N/A,#N/A,FALSE,"dec98qtr";#N/A,#N/A,FALSE,"suppdecsep98";#N/A,#N/A,FALSE,"w-dec98"}</definedName>
    <definedName name="Haidry" localSheetId="2" hidden="1">{#N/A,#N/A,FALSE,"Sensitivity"}</definedName>
    <definedName name="Haidry" hidden="1">{#N/A,#N/A,FALSE,"Sensitivity"}</definedName>
    <definedName name="hassan" localSheetId="2" hidden="1">{#N/A,#N/A,FALSE,"Sensitivity"}</definedName>
    <definedName name="hassan" hidden="1">{#N/A,#N/A,FALSE,"Sensitivity"}</definedName>
    <definedName name="hdj" localSheetId="2" hidden="1">#REF!</definedName>
    <definedName name="hdj" hidden="1">#REF!</definedName>
    <definedName name="hfh" localSheetId="2" hidden="1">{#N/A,#N/A,FALSE,"dec98qtr";#N/A,#N/A,FALSE,"suppdecsep98";#N/A,#N/A,FALSE,"w-dec98"}</definedName>
    <definedName name="hfh" hidden="1">{#N/A,#N/A,FALSE,"dec98qtr";#N/A,#N/A,FALSE,"suppdecsep98";#N/A,#N/A,FALSE,"w-dec98"}</definedName>
    <definedName name="hgg" localSheetId="2" hidden="1">{"Sales 2",#N/A,FALSE,"SALES";"Transfer 2",#N/A,FALSE,"TRANSFERS";"A1460",#N/A,FALSE,"A1460"}</definedName>
    <definedName name="hgg" hidden="1">{"Sales 2",#N/A,FALSE,"SALES";"Transfer 2",#N/A,FALSE,"TRANSFERS";"A1460",#N/A,FALSE,"A1460"}</definedName>
    <definedName name="hh" localSheetId="2" hidden="1">{"'FF'!$B$57:$B$58"}</definedName>
    <definedName name="hh" hidden="1">{"'FF'!$B$57:$B$58"}</definedName>
    <definedName name="hhhhhhh" localSheetId="2" hidden="1">{#N/A,#N/A,FALSE,"REPORT"}</definedName>
    <definedName name="hhhhhhh" hidden="1">{#N/A,#N/A,FALSE,"REPORT"}</definedName>
    <definedName name="HiddenRows" localSheetId="2" hidden="1">#REF!</definedName>
    <definedName name="HiddenRows" hidden="1">#REF!</definedName>
    <definedName name="HRML_Control5" localSheetId="2" hidden="1">{"'Sheet1'!$A$1:$N$196"}</definedName>
    <definedName name="HRML_Control5" hidden="1">{"'Sheet1'!$A$1:$N$196"}</definedName>
    <definedName name="HTML_CodePage" hidden="1">1252</definedName>
    <definedName name="HTML_Control" localSheetId="1" hidden="1">{"'Sheet1'!$A$1:$N$196"}</definedName>
    <definedName name="HTML_Control" localSheetId="2" hidden="1">{"'Sheet1'!$A$1:$N$196"}</definedName>
    <definedName name="HTML_Control" localSheetId="9" hidden="1">{"'Mayo'!$B$2:$M$106"}</definedName>
    <definedName name="HTML_Control" hidden="1">{"'Mayo'!$B$2:$M$106"}</definedName>
    <definedName name="HTML_Control_1" localSheetId="2" hidden="1">{"'VIIIb_08'!$A$6:$AD$34","'VIIIb_08'!$A$6:$AD$34"}</definedName>
    <definedName name="HTML_Control_1" hidden="1">{"'VIIIb_08'!$A$6:$AD$34","'VIIIb_08'!$A$6:$AD$34"}</definedName>
    <definedName name="HTML_Control1" localSheetId="2" hidden="1">{"'Sheet1'!$A$1:$N$196"}</definedName>
    <definedName name="HTML_Control1" hidden="1">{"'Sheet1'!$A$1:$N$196"}</definedName>
    <definedName name="HTML_Control2" localSheetId="2" hidden="1">{"'Sheet1'!$A$1:$N$196"}</definedName>
    <definedName name="HTML_Control2" hidden="1">{"'Sheet1'!$A$1:$N$196"}</definedName>
    <definedName name="HTML_Control3" localSheetId="2" hidden="1">{"'Sheet1'!$A$1:$N$196"}</definedName>
    <definedName name="HTML_Control3" hidden="1">{"'Sheet1'!$A$1:$N$196"}</definedName>
    <definedName name="HTML_Control4" localSheetId="2" hidden="1">{"'Sheet1'!$A$1:$N$196"}</definedName>
    <definedName name="HTML_Control4" hidden="1">{"'Sheet1'!$A$1:$N$196"}</definedName>
    <definedName name="HTML_Control6" localSheetId="2" hidden="1">{"'Sheet1'!$A$1:$N$196"}</definedName>
    <definedName name="HTML_Control6" hidden="1">{"'Sheet1'!$A$1:$N$196"}</definedName>
    <definedName name="HTML_Control7" localSheetId="2" hidden="1">{"'Sheet1'!$A$1:$N$196"}</definedName>
    <definedName name="HTML_Control7" hidden="1">{"'Sheet1'!$A$1:$N$196"}</definedName>
    <definedName name="HTML_Description" hidden="1">""</definedName>
    <definedName name="HTML_Email" hidden="1">""</definedName>
    <definedName name="HTML_Header" localSheetId="1" hidden="1">"December 2000"</definedName>
    <definedName name="HTML_Header" localSheetId="2" hidden="1">"December 2000"</definedName>
    <definedName name="HTML_Header" hidden="1">"Mayo"</definedName>
    <definedName name="HTML_LastUpdate" localSheetId="1" hidden="1">"11/21/2000"</definedName>
    <definedName name="HTML_LastUpdate" localSheetId="2" hidden="1">"11/21/2000"</definedName>
    <definedName name="HTML_LastUpdate" hidden="1">"02/06/2000"</definedName>
    <definedName name="HTML_LineAfter" localSheetId="1" hidden="1">FALSE</definedName>
    <definedName name="HTML_LineAfter" localSheetId="2" hidden="1">FALSE</definedName>
    <definedName name="HTML_LineAfter" hidden="1">TRUE</definedName>
    <definedName name="HTML_LineBefore" localSheetId="1" hidden="1">FALSE</definedName>
    <definedName name="HTML_LineBefore" localSheetId="2" hidden="1">FALSE</definedName>
    <definedName name="HTML_LineBefore" hidden="1">TRUE</definedName>
    <definedName name="HTML_Name" localSheetId="1" hidden="1">"SANTOS ALICEA"</definedName>
    <definedName name="HTML_Name" localSheetId="2" hidden="1">"SANTOS ALICEA"</definedName>
    <definedName name="HTML_Name" hidden="1">"Enrique Magñe"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localSheetId="1" hidden="1">"C:\TEMP\Dec00CA.htm"</definedName>
    <definedName name="HTML_PathFile" localSheetId="2" hidden="1">"C:\TEMP\Dec00CA.htm"</definedName>
    <definedName name="HTML_PathFile" hidden="1">"H:\0\Prgs\pms\Mayo.htm"</definedName>
    <definedName name="HTML_PathTemplate" hidden="1">"H:\0\Prgs\pms\Mayo.htm"</definedName>
    <definedName name="HTML_Title" localSheetId="1" hidden="1">"Current Month Analysis - December 2000"</definedName>
    <definedName name="HTML_Title" localSheetId="2" hidden="1">"Current Month Analysis - December 2000"</definedName>
    <definedName name="HTML_Title" hidden="1">"Unidades Producidas Mayo 2.000"</definedName>
    <definedName name="iii" localSheetId="2" hidden="1">{"'Sheet1'!$A$1:$N$196"}</definedName>
    <definedName name="iii" hidden="1">{"'Sheet1'!$A$1:$N$196"}</definedName>
    <definedName name="iiiiiii" localSheetId="2" hidden="1">{"'Sheet1'!$A$1:$N$196"}</definedName>
    <definedName name="iiiiiii" hidden="1">{"'Sheet1'!$A$1:$N$196"}</definedName>
    <definedName name="iiiiiiiiiiii" localSheetId="2" hidden="1">{"'Sheet1'!$A$1:$N$196"}</definedName>
    <definedName name="iiiiiiiiiiii" hidden="1">{"'Sheet1'!$A$1:$N$196"}</definedName>
    <definedName name="iiiiiiiiiiiiiii" localSheetId="2" hidden="1">{"'Sheet1'!$A$1:$N$196"}</definedName>
    <definedName name="iiiiiiiiiiiiiii" hidden="1">{"'Sheet1'!$A$1:$N$196"}</definedName>
    <definedName name="iiiiiiiiiiiiiiiiiiiiii" localSheetId="2" hidden="1">{"'Sheet1'!$A$1:$N$196"}</definedName>
    <definedName name="iiiiiiiiiiiiiiiiiiiiii" hidden="1">{"'Sheet1'!$A$1:$N$196"}</definedName>
    <definedName name="iiiiiiiiiiiiiiiiiiiiiiiiiiii" localSheetId="2" hidden="1">{"'Sheet1'!$A$1:$N$196"}</definedName>
    <definedName name="iiiiiiiiiiiiiiiiiiiiiiiiiiii" hidden="1">{"'Sheet1'!$A$1:$N$196"}</definedName>
    <definedName name="iiiiiiiiiiiiiiiiiiiiiiiiiiiiii" localSheetId="2" hidden="1">{"'Sheet1'!$A$1:$N$196"}</definedName>
    <definedName name="iiiiiiiiiiiiiiiiiiiiiiiiiiiiii" hidden="1">{"'Sheet1'!$A$1:$N$196"}</definedName>
    <definedName name="iiiiiiiiiiiiiiiiiiiiiiiiiiiiiiii" localSheetId="2" hidden="1">{"'Sheet1'!$A$1:$N$196"}</definedName>
    <definedName name="iiiiiiiiiiiiiiiiiiiiiiiiiiiiiiii" hidden="1">{"'Sheet1'!$A$1:$N$196"}</definedName>
    <definedName name="IntroPrintArea" localSheetId="2" hidden="1">#REF!</definedName>
    <definedName name="IntroPrintArea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hgsf" localSheetId="2" hidden="1">OFFSET(#REF!,1,0)</definedName>
    <definedName name="jhgsf" hidden="1">OFFSET(#REF!,1,0)</definedName>
    <definedName name="jj" localSheetId="2" hidden="1">{#N/A,#N/A,FALSE,"Sensitivity"}</definedName>
    <definedName name="jj" hidden="1">{#N/A,#N/A,FALSE,"Sensitivity"}</definedName>
    <definedName name="JJJ" localSheetId="2" hidden="1">{"'Sheet1'!$A$1:$N$196"}</definedName>
    <definedName name="JJJ" hidden="1">{"'Sheet1'!$A$1:$N$196"}</definedName>
    <definedName name="JJJJJJJ" localSheetId="2" hidden="1">{"'Sheet1'!$A$1:$N$196"}</definedName>
    <definedName name="JJJJJJJ" hidden="1">{"'Sheet1'!$A$1:$N$196"}</definedName>
    <definedName name="jkjk" localSheetId="2" hidden="1">{"MSS",#N/A,FALSE,"MSS";"ProdSA",#N/A,FALSE,"ProdSA";"Sales 1",#N/A,FALSE,"SALES";"Transfer 1",#N/A,FALSE,"TRANSFERS"}</definedName>
    <definedName name="jkjk" hidden="1">{"MSS",#N/A,FALSE,"MSS";"ProdSA",#N/A,FALSE,"ProdSA";"Sales 1",#N/A,FALSE,"SALES";"Transfer 1",#N/A,FALSE,"TRANSFERS"}</definedName>
    <definedName name="jkl" localSheetId="2" hidden="1">{#N/A,#N/A,FALSE,"dec98qtr";#N/A,#N/A,FALSE,"suppdecsep98";#N/A,#N/A,FALSE,"w-dec98"}</definedName>
    <definedName name="jkl" hidden="1">{#N/A,#N/A,FALSE,"dec98qtr";#N/A,#N/A,FALSE,"suppdecsep98";#N/A,#N/A,FALSE,"w-dec98"}</definedName>
    <definedName name="jljkl" hidden="1">#REF!</definedName>
    <definedName name="jqhewhqe" localSheetId="2" hidden="1">{"MSS",#N/A,FALSE,"MSS";"ProdSA",#N/A,FALSE,"ProdSA";"Sales 1",#N/A,FALSE,"SALES";"Transfer 1",#N/A,FALSE,"TRANSFERS"}</definedName>
    <definedName name="jqhewhqe" hidden="1">{"MSS",#N/A,FALSE,"MSS";"ProdSA",#N/A,FALSE,"ProdSA";"Sales 1",#N/A,FALSE,"SALES";"Transfer 1",#N/A,FALSE,"TRANSFERS"}</definedName>
    <definedName name="kdhfldfj" localSheetId="2" hidden="1">{#N/A,#N/A,FALSE,"Sensitivity"}</definedName>
    <definedName name="kdhfldfj" hidden="1">{#N/A,#N/A,FALSE,"Sensitivity"}</definedName>
    <definedName name="kjjk" localSheetId="2" hidden="1">{#N/A,#N/A,FALSE,"dec98qtr";#N/A,#N/A,FALSE,"suppdecsep98";#N/A,#N/A,FALSE,"w-dec98"}</definedName>
    <definedName name="kjjk" hidden="1">{#N/A,#N/A,FALSE,"dec98qtr";#N/A,#N/A,FALSE,"suppdecsep98";#N/A,#N/A,FALSE,"w-dec98"}</definedName>
    <definedName name="kkk" localSheetId="2" hidden="1">{"'FF'!$B$57:$B$58"}</definedName>
    <definedName name="kkk" hidden="1">{"'FF'!$B$57:$B$58"}</definedName>
    <definedName name="kl" localSheetId="2" hidden="1">{"MSS",#N/A,FALSE,"MSS";"ProdSA",#N/A,FALSE,"ProdSA";"Sales 1",#N/A,FALSE,"SALES";"Transfer 1",#N/A,FALSE,"TRANSFERS"}</definedName>
    <definedName name="kl" hidden="1">{"MSS",#N/A,FALSE,"MSS";"ProdSA",#N/A,FALSE,"ProdSA";"Sales 1",#N/A,FALSE,"SALES";"Transfer 1",#N/A,FALSE,"TRANSFERS"}</definedName>
    <definedName name="ll" localSheetId="2" hidden="1">{"'Sheet1'!$A$1:$N$196"}</definedName>
    <definedName name="ll" hidden="1">{"'Sheet1'!$A$1:$N$196"}</definedName>
    <definedName name="loolo" localSheetId="2" hidden="1">{"'Sheet1'!$A$1:$N$196"}</definedName>
    <definedName name="loolo" hidden="1">{"'Sheet1'!$A$1:$N$196"}</definedName>
    <definedName name="mdmsd" localSheetId="2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mdmsd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mnjk" localSheetId="2" hidden="1">#REF!</definedName>
    <definedName name="mnjk" hidden="1">#REF!</definedName>
    <definedName name="NO" localSheetId="2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M" localSheetId="2" hidden="1">{"'FF'!$B$57:$B$58"}</definedName>
    <definedName name="NOM" hidden="1">{"'FF'!$B$57:$B$58"}</definedName>
    <definedName name="normal" localSheetId="2" hidden="1">{#N/A,#N/A,FALSE,"dec98qtr";#N/A,#N/A,FALSE,"suppdecsep98";#N/A,#N/A,FALSE,"w-dec98"}</definedName>
    <definedName name="normal" hidden="1">{#N/A,#N/A,FALSE,"dec98qtr";#N/A,#N/A,FALSE,"suppdecsep98";#N/A,#N/A,FALSE,"w-dec98"}</definedName>
    <definedName name="ooooo" localSheetId="2" hidden="1">{#N/A,#N/A,TRUE,"Cover";#N/A,#N/A,TRUE,"Cover (2)";#N/A,#N/A,TRUE,"Assumptions";#N/A,#N/A,TRUE,"P_L Mkt Co";#N/A,#N/A,TRUE,"MKTG staff";#N/A,#N/A,TRUE,"Launches";#N/A,#N/A,TRUE,"Doctors panel";#N/A,#N/A,TRUE,"Sales by T. Area values";#N/A,#N/A,TRUE,"Sales by T. Area units";#N/A,#N/A,TRUE,"Graph MS";#N/A,#N/A,TRUE,"Graph NP";#N/A,#N/A,TRUE,"Graphs TA";#N/A,#N/A,TRUE,"Sales by G. Area values ";#N/A,#N/A,TRUE,"Sales by G. Area units";#N/A,#N/A,TRUE,"Recap by Product values";#N/A,#N/A,TRUE,"Recap by Product units";#N/A,#N/A,TRUE,"TA Profitability";#N/A,#N/A,TRUE,"IMS TA analysis";#N/A,#N/A,TRUE,"Other  Cover";#N/A,#N/A,TRUE,"P_L  Export local";#N/A,#N/A,TRUE,"P_L  Support F ";#N/A,#N/A,TRUE,"P_L country";#N/A,#N/A,TRUE,"Investments";#N/A,#N/A,TRUE,"Funds Flow";#N/A,#N/A,TRUE,"Country staff ";#N/A,#N/A,TRUE,"RECAP Production ";#N/A,#N/A,TRUE,"SALES Details";#N/A,#N/A,TRUE,"Units";#N/A,#N/A,TRUE,"Uprice";#N/A,#N/A,TRUE,"Values";#N/A,#N/A,TRUE,"Ucost";#N/A,#N/A,TRUE,"COGS";#N/A,#N/A,TRUE,"GrMarg"}</definedName>
    <definedName name="ooooo" hidden="1">{#N/A,#N/A,TRUE,"Cover";#N/A,#N/A,TRUE,"Cover (2)";#N/A,#N/A,TRUE,"Assumptions";#N/A,#N/A,TRUE,"P_L Mkt Co";#N/A,#N/A,TRUE,"MKTG staff";#N/A,#N/A,TRUE,"Launches";#N/A,#N/A,TRUE,"Doctors panel";#N/A,#N/A,TRUE,"Sales by T. Area values";#N/A,#N/A,TRUE,"Sales by T. Area units";#N/A,#N/A,TRUE,"Graph MS";#N/A,#N/A,TRUE,"Graph NP";#N/A,#N/A,TRUE,"Graphs TA";#N/A,#N/A,TRUE,"Sales by G. Area values ";#N/A,#N/A,TRUE,"Sales by G. Area units";#N/A,#N/A,TRUE,"Recap by Product values";#N/A,#N/A,TRUE,"Recap by Product units";#N/A,#N/A,TRUE,"TA Profitability";#N/A,#N/A,TRUE,"IMS TA analysis";#N/A,#N/A,TRUE,"Other  Cover";#N/A,#N/A,TRUE,"P_L  Export local";#N/A,#N/A,TRUE,"P_L  Support F ";#N/A,#N/A,TRUE,"P_L country";#N/A,#N/A,TRUE,"Investments";#N/A,#N/A,TRUE,"Funds Flow";#N/A,#N/A,TRUE,"Country staff ";#N/A,#N/A,TRUE,"RECAP Production ";#N/A,#N/A,TRUE,"SALES Details";#N/A,#N/A,TRUE,"Units";#N/A,#N/A,TRUE,"Uprice";#N/A,#N/A,TRUE,"Values";#N/A,#N/A,TRUE,"Ucost";#N/A,#N/A,TRUE,"COGS";#N/A,#N/A,TRUE,"GrMarg"}</definedName>
    <definedName name="OrderTable" localSheetId="2" hidden="1">#REF!</definedName>
    <definedName name="OrderTable" hidden="1">#REF!</definedName>
    <definedName name="owner" localSheetId="2" hidden="1">OFFSET(#REF!,1,0)</definedName>
    <definedName name="owner" hidden="1">OFFSET(#REF!,1,0)</definedName>
    <definedName name="Ownership" localSheetId="2" hidden="1">OFFSET(#REF!,1,0)</definedName>
    <definedName name="Ownership" hidden="1">OFFSET(#REF!,1,0)</definedName>
    <definedName name="p" localSheetId="2" hidden="1">#REF!</definedName>
    <definedName name="p" hidden="1">#REF!</definedName>
    <definedName name="peinta" localSheetId="2" hidden="1">#REF!</definedName>
    <definedName name="peinta" hidden="1">#REF!</definedName>
    <definedName name="po" localSheetId="2" hidden="1">{"'Sheet1'!$A$1:$N$196"}</definedName>
    <definedName name="po" hidden="1">{"'Sheet1'!$A$1:$N$196"}</definedName>
    <definedName name="Prepaid" hidden="1">#REF!</definedName>
    <definedName name="PrintArea_01" localSheetId="2" hidden="1">#REF!</definedName>
    <definedName name="PrintArea_01" hidden="1">#REF!</definedName>
    <definedName name="PrintArea_02" localSheetId="2" hidden="1">#REF!</definedName>
    <definedName name="PrintArea_02" hidden="1">#REF!</definedName>
    <definedName name="PrintArea_03" localSheetId="2" hidden="1">#REF!</definedName>
    <definedName name="PrintArea_03" hidden="1">#REF!</definedName>
    <definedName name="PrintArea_04" localSheetId="2" hidden="1">#REF!</definedName>
    <definedName name="PrintArea_04" hidden="1">#REF!</definedName>
    <definedName name="PrintArea_05" localSheetId="2" hidden="1">#REF!</definedName>
    <definedName name="PrintArea_05" hidden="1">#REF!</definedName>
    <definedName name="PrintArea_06" localSheetId="2" hidden="1">#REF!</definedName>
    <definedName name="PrintArea_06" hidden="1">#REF!</definedName>
    <definedName name="PrintArea_07" localSheetId="2" hidden="1">#REF!</definedName>
    <definedName name="PrintArea_07" hidden="1">#REF!</definedName>
    <definedName name="PrintArea_08" localSheetId="2" hidden="1">#REF!</definedName>
    <definedName name="PrintArea_08" hidden="1">#REF!</definedName>
    <definedName name="PrintArea_09" localSheetId="2" hidden="1">#REF!</definedName>
    <definedName name="PrintArea_09" hidden="1">#REF!</definedName>
    <definedName name="PrintArea_10" localSheetId="2" hidden="1">#REF!</definedName>
    <definedName name="PrintArea_10" hidden="1">#REF!</definedName>
    <definedName name="PrintArea_11" localSheetId="2" hidden="1">#REF!</definedName>
    <definedName name="PrintArea_11" hidden="1">#REF!</definedName>
    <definedName name="PrintArea_12" localSheetId="2" hidden="1">#REF!</definedName>
    <definedName name="PrintArea_12" hidden="1">#REF!</definedName>
    <definedName name="PrintArea_13" localSheetId="2" hidden="1">#REF!</definedName>
    <definedName name="PrintArea_13" hidden="1">#REF!</definedName>
    <definedName name="PrintArea_14" localSheetId="2" hidden="1">#REF!</definedName>
    <definedName name="PrintArea_14" hidden="1">#REF!</definedName>
    <definedName name="PrintArea_15" localSheetId="2" hidden="1">#REF!</definedName>
    <definedName name="PrintArea_15" hidden="1">#REF!</definedName>
    <definedName name="PrintArea_16" localSheetId="2" hidden="1">#REF!</definedName>
    <definedName name="PrintArea_16" hidden="1">#REF!</definedName>
    <definedName name="PrintArea_17" localSheetId="2" hidden="1">#REF!</definedName>
    <definedName name="PrintArea_17" hidden="1">#REF!</definedName>
    <definedName name="PrintArea_18" localSheetId="2" hidden="1">#REF!</definedName>
    <definedName name="PrintArea_18" hidden="1">#REF!</definedName>
    <definedName name="PrintArea_19" localSheetId="2" hidden="1">#REF!</definedName>
    <definedName name="PrintArea_19" hidden="1">#REF!</definedName>
    <definedName name="PrintArea_20" localSheetId="2" hidden="1">#REF!</definedName>
    <definedName name="PrintArea_20" hidden="1">#REF!</definedName>
    <definedName name="PrintArea_25" localSheetId="2" hidden="1">#REF!</definedName>
    <definedName name="PrintArea_25" hidden="1">#REF!</definedName>
    <definedName name="PrintArea_26" localSheetId="2" hidden="1">#REF!</definedName>
    <definedName name="PrintArea_26" hidden="1">#REF!</definedName>
    <definedName name="PrintArea_27" localSheetId="2" hidden="1">#REF!</definedName>
    <definedName name="PrintArea_27" hidden="1">#REF!</definedName>
    <definedName name="PrintArea_28" localSheetId="2" hidden="1">#REF!</definedName>
    <definedName name="PrintArea_28" hidden="1">#REF!</definedName>
    <definedName name="ProdForm" localSheetId="2" hidden="1">#REF!</definedName>
    <definedName name="ProdForm" hidden="1">#REF!</definedName>
    <definedName name="Product" localSheetId="2" hidden="1">#REF!</definedName>
    <definedName name="Product" hidden="1">#REF!</definedName>
    <definedName name="qwe" localSheetId="2" hidden="1">#REF!</definedName>
    <definedName name="qwe" hidden="1">#REF!</definedName>
    <definedName name="RAAZIQ" localSheetId="2" hidden="1">#REF!</definedName>
    <definedName name="RAAZIQ" hidden="1">#REF!</definedName>
    <definedName name="RCArea" localSheetId="2" hidden="1">#REF!</definedName>
    <definedName name="RCArea" hidden="1">#REF!</definedName>
    <definedName name="reval" localSheetId="2" hidden="1">{"'CALL MONEY'!$K$53"}</definedName>
    <definedName name="reval" hidden="1">{"'CALL MONEY'!$K$53"}</definedName>
    <definedName name="Revised" localSheetId="2" hidden="1">{"'CALL MONEY'!$K$53"}</definedName>
    <definedName name="Revised" hidden="1">{"'CALL MONEY'!$K$53"}</definedName>
    <definedName name="s_1" localSheetId="2" hidden="1">{"'VIIIb_08'!$A$6:$AD$34","'VIIIb_08'!$A$6:$AD$34"}</definedName>
    <definedName name="s_1" hidden="1">{"'VIIIb_08'!$A$6:$AD$34","'VIIIb_08'!$A$6:$AD$34"}</definedName>
    <definedName name="sads" localSheetId="2" hidden="1">{"'VIIIb_08'!$A$6:$AD$34","'VIIIb_08'!$A$6:$AD$34"}</definedName>
    <definedName name="sads" hidden="1">{"'VIIIb_08'!$A$6:$AD$34","'VIIIb_08'!$A$6:$AD$34"}</definedName>
    <definedName name="sads_1" localSheetId="2" hidden="1">{"'VIIIb_08'!$A$6:$AD$34","'VIIIb_08'!$A$6:$AD$34"}</definedName>
    <definedName name="sads_1" hidden="1">{"'VIIIb_08'!$A$6:$AD$34","'VIIIb_08'!$A$6:$AD$34"}</definedName>
    <definedName name="sadsa" localSheetId="2" hidden="1">{"'VIIIb_08'!$A$6:$AD$34","'VIIIb_08'!$A$6:$AD$34"}</definedName>
    <definedName name="sadsa" hidden="1">{"'VIIIb_08'!$A$6:$AD$34","'VIIIb_08'!$A$6:$AD$34"}</definedName>
    <definedName name="sadsa_1" localSheetId="2" hidden="1">{"'VIIIb_08'!$A$6:$AD$34","'VIIIb_08'!$A$6:$AD$34"}</definedName>
    <definedName name="sadsa_1" hidden="1">{"'VIIIb_08'!$A$6:$AD$34","'VIIIb_08'!$A$6:$AD$34"}</definedName>
    <definedName name="SAGR" localSheetId="2" hidden="1">{"'FF'!$B$57:$B$58"}</definedName>
    <definedName name="SAGR" hidden="1">{"'FF'!$B$57:$B$58"}</definedName>
    <definedName name="Sales_Method" localSheetId="2" hidden="1">#REF!</definedName>
    <definedName name="Sales_Method" hidden="1">#REF!</definedName>
    <definedName name="sda" localSheetId="2" hidden="1">{"Sales 2",#N/A,FALSE,"SALES";"Transfer 2",#N/A,FALSE,"TRANSFERS";"A1460",#N/A,FALSE,"A1460"}</definedName>
    <definedName name="sda" hidden="1">{"Sales 2",#N/A,FALSE,"SALES";"Transfer 2",#N/A,FALSE,"TRANSFERS";"A1460",#N/A,FALSE,"A1460"}</definedName>
    <definedName name="sdasd" localSheetId="2" hidden="1">#REF!</definedName>
    <definedName name="sdasd" hidden="1">#REF!</definedName>
    <definedName name="sencount" hidden="1">1</definedName>
    <definedName name="Sens" localSheetId="2" hidden="1">{#N/A,#N/A,FALSE,"Sensitivity"}</definedName>
    <definedName name="Sens" hidden="1">{#N/A,#N/A,FALSE,"Sensitivity"}</definedName>
    <definedName name="sfgs" localSheetId="2" hidden="1">{#N/A,#N/A,FALSE,"dec98qtr";#N/A,#N/A,FALSE,"suppdecsep98";#N/A,#N/A,FALSE,"w-dec98"}</definedName>
    <definedName name="sfgs" hidden="1">{#N/A,#N/A,FALSE,"dec98qtr";#N/A,#N/A,FALSE,"suppdecsep98";#N/A,#N/A,FALSE,"w-dec98"}</definedName>
    <definedName name="SHEHET" localSheetId="2" hidden="1">{"'FF'!$B$57:$B$58"}</definedName>
    <definedName name="SHEHET" hidden="1">{"'FF'!$B$57:$B$58"}</definedName>
    <definedName name="Show.Acct.Update.Warning" localSheetId="2" hidden="1">#REF!</definedName>
    <definedName name="Show.Acct.Update.Warning" hidden="1">#REF!</definedName>
    <definedName name="Show.MDB.Update.Warning" localSheetId="2" hidden="1">#REF!</definedName>
    <definedName name="Show.MDB.Update.Warning" hidden="1">#REF!</definedName>
    <definedName name="SIG_CONTROLE" localSheetId="2" hidden="1">#REF!</definedName>
    <definedName name="SIG_CONTROLE" hidden="1">#REF!</definedName>
    <definedName name="SIG_DERNIERECOLONNE" localSheetId="2" hidden="1">#REF!</definedName>
    <definedName name="SIG_DERNIERECOLONNE" hidden="1">#REF!</definedName>
    <definedName name="SIG_LG11_firstLine" localSheetId="2" hidden="1">#REF!</definedName>
    <definedName name="SIG_LG11_firstLine" hidden="1">#REF!</definedName>
    <definedName name="SIG_LG11_H349" localSheetId="2" hidden="1">#REF!</definedName>
    <definedName name="SIG_LG11_H349" hidden="1">#REF!</definedName>
    <definedName name="SIG_LG11_H353" localSheetId="2" hidden="1">#REF!</definedName>
    <definedName name="SIG_LG11_H353" hidden="1">#REF!</definedName>
    <definedName name="SIG_LG11_H354" localSheetId="2" hidden="1">#REF!</definedName>
    <definedName name="SIG_LG11_H354" hidden="1">#REF!</definedName>
    <definedName name="SIG_LG11_H357" localSheetId="2" hidden="1">#REF!</definedName>
    <definedName name="SIG_LG11_H357" hidden="1">#REF!</definedName>
    <definedName name="SIG_LG11_H358" localSheetId="2" hidden="1">#REF!</definedName>
    <definedName name="SIG_LG11_H358" hidden="1">#REF!</definedName>
    <definedName name="SIG_LG11_H359" localSheetId="2" hidden="1">#REF!</definedName>
    <definedName name="SIG_LG11_H359" hidden="1">#REF!</definedName>
    <definedName name="SIG_LG11_H388" localSheetId="2" hidden="1">#REF!</definedName>
    <definedName name="SIG_LG11_H388" hidden="1">#REF!</definedName>
    <definedName name="SIG_LG11_H395" localSheetId="2" hidden="1">#REF!</definedName>
    <definedName name="SIG_LG11_H395" hidden="1">#REF!</definedName>
    <definedName name="SIG_LG11_IsControlOK" localSheetId="2" hidden="1">#REF!</definedName>
    <definedName name="SIG_LG11_IsControlOK" hidden="1">#REF!</definedName>
    <definedName name="SIG_LG11_lastLine" localSheetId="2" hidden="1">#REF!</definedName>
    <definedName name="SIG_LG11_lastLine" hidden="1">#REF!</definedName>
    <definedName name="SIG_LG11_ListeRangeMontant" localSheetId="2" hidden="1">#REF!</definedName>
    <definedName name="SIG_LG11_ListeRangeMontant" hidden="1">#REF!</definedName>
    <definedName name="SIG_LG11_TITLECOL" localSheetId="2" hidden="1">#REF!</definedName>
    <definedName name="SIG_LG11_TITLECOL" hidden="1">#REF!</definedName>
    <definedName name="SIG_LG11_TITLELINE" localSheetId="2" hidden="1">#REF!</definedName>
    <definedName name="SIG_LG11_TITLELINE" hidden="1">#REF!</definedName>
    <definedName name="SIG_PTBD_LG11" localSheetId="2" hidden="1">#REF!</definedName>
    <definedName name="SIG_PTBD_LG11" hidden="1">#REF!</definedName>
    <definedName name="SIG_PTHG_LG11" localSheetId="2" hidden="1">#REF!</definedName>
    <definedName name="SIG_PTHG_LG11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pecialPrice" localSheetId="2" hidden="1">#REF!</definedName>
    <definedName name="SpecialPrice" hidden="1">#REF!</definedName>
    <definedName name="tam" localSheetId="2" hidden="1">#REF!</definedName>
    <definedName name="tam" hidden="1">#REF!</definedName>
    <definedName name="tbl_ProdInfo" localSheetId="2" hidden="1">#REF!</definedName>
    <definedName name="tbl_ProdInfo" hidden="1">#REF!</definedName>
    <definedName name="TextRefCopyRangeCount" hidden="1">1</definedName>
    <definedName name="thk" localSheetId="2" hidden="1">{#N/A,#N/A,FALSE,"Sensitivity"}</definedName>
    <definedName name="thk" hidden="1">{#N/A,#N/A,FALSE,"Sensitivity"}</definedName>
    <definedName name="thk." localSheetId="2" hidden="1">{#N/A,#N/A,FALSE,"Sensitivity"}</definedName>
    <definedName name="thk." hidden="1">{#N/A,#N/A,FALSE,"Sensitivity"}</definedName>
    <definedName name="Translational" localSheetId="2" hidden="1">{#N/A,#N/A,FALSE,"Sensitivity"}</definedName>
    <definedName name="Translational" hidden="1">{#N/A,#N/A,FALSE,"Sensitivity"}</definedName>
    <definedName name="tt" localSheetId="2" hidden="1">{#N/A,#N/A,FALSE,"REPORT"}</definedName>
    <definedName name="tt" hidden="1">{#N/A,#N/A,FALSE,"REPORT"}</definedName>
    <definedName name="UNDRTKG" localSheetId="2" hidden="1">#REF!</definedName>
    <definedName name="UNDRTKG" hidden="1">#REF!</definedName>
    <definedName name="varbdg" localSheetId="2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varbdg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Werner" localSheetId="9" hidden="1">{"ColumnDataTypeChartSupplier",#N/A,FALSE,"PivotTable"}</definedName>
    <definedName name="Werner" hidden="1">{"ColumnDataTypeChartSupplier",#N/A,FALSE,"PivotTable"}</definedName>
    <definedName name="whatever" localSheetId="2" hidden="1">{#N/A,#N/A,FALSE,"Sensitivity"}</definedName>
    <definedName name="whatever" hidden="1">{#N/A,#N/A,FALSE,"Sensitivity"}</definedName>
    <definedName name="wrn.3." localSheetId="2" hidden="1">{#N/A,#N/A,FALSE,"dec98qtr";#N/A,#N/A,FALSE,"suppdecsep98";#N/A,#N/A,FALSE,"w-dec98"}</definedName>
    <definedName name="wrn.3." hidden="1">{#N/A,#N/A,FALSE,"dec98qtr";#N/A,#N/A,FALSE,"suppdecsep98";#N/A,#N/A,FALSE,"w-dec98"}</definedName>
    <definedName name="wrn.3YP." localSheetId="2" hidden="1">{#N/A,#N/A,TRUE,"Cover";#N/A,#N/A,TRUE,"Executive";#N/A,#N/A,TRUE,"General";#N/A,#N/A,TRUE,"MKT Evolution";#N/A,#N/A,TRUE,"P_L";#N/A,#N/A,TRUE,"Balance Sheet";#N/A,#N/A,TRUE,"Cash Flow";#N/A,#N/A,TRUE,"Cover (2)";#N/A,#N/A,TRUE,"MKTG Org";#N/A,#N/A,TRUE,"Sal_force";#N/A,#N/A,TRUE,"Launches";#N/A,#N/A,TRUE,"Doctors panel";"MK07",#N/A,TRUE,"P_L (2)";"MK07b",#N/A,TRUE,"P_L (2)";#N/A,#N/A,TRUE,"Sales by T. Area values";#N/A,#N/A,TRUE,"Sales by T. Area units";#N/A,#N/A,TRUE,"Graphs";#N/A,#N/A,TRUE,"Graphs (2)";"MK_R01",#N/A,TRUE,"T. Areas Strategy";"MK_R02",#N/A,TRUE,"Sales by Product values";"MK_R03",#N/A,TRUE,"Sales by Product units";#N/A,#N/A,TRUE,"Mktg P_L (1)";"MK_R07",#N/A,TRUE,"Products analysis";"MK_C01",#N/A,TRUE,"T. Areas Strategy";"MK_C02",#N/A,TRUE,"Sales by Product values";"MK_C03",#N/A,TRUE,"Sales by Product units";#N/A,#N/A,TRUE,"Mktg P_L (2)";"MK_C07",#N/A,TRUE,"Products analysis";"MK_M01",#N/A,TRUE,"T. Areas Strategy";"MK_M02",#N/A,TRUE,"Sales by Product values";"MK_M03",#N/A,TRUE,"Sales by Product units";#N/A,#N/A,TRUE,"Mktg P_L (3)";"MK_M07",#N/A,TRUE,"Products analysis";"MK_N01",#N/A,TRUE,"T. Areas Strategy";"MK_N02",#N/A,TRUE,"Sales by Product values";"MK_N03",#N/A,TRUE,"Sales by Product units";#N/A,#N/A,TRUE,"Mktg P_L (4)";"MK_N07",#N/A,TRUE,"Products analysis";"MK_G01",#N/A,TRUE,"T. Areas Strategy";"MK_G02",#N/A,TRUE,"Sales by Product values";"MK_G03",#N/A,TRUE,"Sales by Product units";#N/A,#N/A,TRUE,"Mktg P_L (5)";"MK_G07",#N/A,TRUE,"Products analysis";"MK_O01",#N/A,TRUE,"T. Areas Strategy";"MK_O02",#N/A,TRUE,"Sales by Product values";"MK_O03",#N/A,TRUE,"Sales by Product units";#N/A,#N/A,TRUE,"Mktg P_L (6)";"MK_O07",#N/A,TRUE,"Products analysis";#N/A,#N/A,TRUE,"Cover (3)";#N/A,#N/A,TRUE,"Company Org";#N/A,#N/A,TRUE,"Staff";#N/A,#N/A,TRUE,"Investments";#N/A,#N/A,TRUE,"Production Costs";#N/A,#N/A,TRUE,"Production Volumes";#N/A,#N/A,TRUE,"Import plan"}</definedName>
    <definedName name="wrn.3YP." hidden="1">{#N/A,#N/A,TRUE,"Cover";#N/A,#N/A,TRUE,"Executive";#N/A,#N/A,TRUE,"General";#N/A,#N/A,TRUE,"MKT Evolution";#N/A,#N/A,TRUE,"P_L";#N/A,#N/A,TRUE,"Balance Sheet";#N/A,#N/A,TRUE,"Cash Flow";#N/A,#N/A,TRUE,"Cover (2)";#N/A,#N/A,TRUE,"MKTG Org";#N/A,#N/A,TRUE,"Sal_force";#N/A,#N/A,TRUE,"Launches";#N/A,#N/A,TRUE,"Doctors panel";"MK07",#N/A,TRUE,"P_L (2)";"MK07b",#N/A,TRUE,"P_L (2)";#N/A,#N/A,TRUE,"Sales by T. Area values";#N/A,#N/A,TRUE,"Sales by T. Area units";#N/A,#N/A,TRUE,"Graphs";#N/A,#N/A,TRUE,"Graphs (2)";"MK_R01",#N/A,TRUE,"T. Areas Strategy";"MK_R02",#N/A,TRUE,"Sales by Product values";"MK_R03",#N/A,TRUE,"Sales by Product units";#N/A,#N/A,TRUE,"Mktg P_L (1)";"MK_R07",#N/A,TRUE,"Products analysis";"MK_C01",#N/A,TRUE,"T. Areas Strategy";"MK_C02",#N/A,TRUE,"Sales by Product values";"MK_C03",#N/A,TRUE,"Sales by Product units";#N/A,#N/A,TRUE,"Mktg P_L (2)";"MK_C07",#N/A,TRUE,"Products analysis";"MK_M01",#N/A,TRUE,"T. Areas Strategy";"MK_M02",#N/A,TRUE,"Sales by Product values";"MK_M03",#N/A,TRUE,"Sales by Product units";#N/A,#N/A,TRUE,"Mktg P_L (3)";"MK_M07",#N/A,TRUE,"Products analysis";"MK_N01",#N/A,TRUE,"T. Areas Strategy";"MK_N02",#N/A,TRUE,"Sales by Product values";"MK_N03",#N/A,TRUE,"Sales by Product units";#N/A,#N/A,TRUE,"Mktg P_L (4)";"MK_N07",#N/A,TRUE,"Products analysis";"MK_G01",#N/A,TRUE,"T. Areas Strategy";"MK_G02",#N/A,TRUE,"Sales by Product values";"MK_G03",#N/A,TRUE,"Sales by Product units";#N/A,#N/A,TRUE,"Mktg P_L (5)";"MK_G07",#N/A,TRUE,"Products analysis";"MK_O01",#N/A,TRUE,"T. Areas Strategy";"MK_O02",#N/A,TRUE,"Sales by Product values";"MK_O03",#N/A,TRUE,"Sales by Product units";#N/A,#N/A,TRUE,"Mktg P_L (6)";"MK_O07",#N/A,TRUE,"Products analysis";#N/A,#N/A,TRUE,"Cover (3)";#N/A,#N/A,TRUE,"Company Org";#N/A,#N/A,TRUE,"Staff";#N/A,#N/A,TRUE,"Investments";#N/A,#N/A,TRUE,"Production Costs";#N/A,#N/A,TRUE,"Production Volumes";#N/A,#N/A,TRUE,"Import plan"}</definedName>
    <definedName name="wrn.730." localSheetId="2" hidden="1">{#N/A,#N/A,FALSE,"REPORT"}</definedName>
    <definedName name="wrn.730." hidden="1">{#N/A,#N/A,FALSE,"REPORT"}</definedName>
    <definedName name="wrn.750." localSheetId="2" hidden="1">{#N/A,#N/A,FALSE,"REPORT"}</definedName>
    <definedName name="wrn.750." hidden="1">{#N/A,#N/A,FALSE,"REPORT"}</definedName>
    <definedName name="wrn.7501" localSheetId="2" hidden="1">{#N/A,#N/A,FALSE,"REPORT"}</definedName>
    <definedName name="wrn.7501" hidden="1">{#N/A,#N/A,FALSE,"REPORT"}</definedName>
    <definedName name="wrn.760.16." localSheetId="2" hidden="1">{#N/A,#N/A,FALSE,"REPORT"}</definedName>
    <definedName name="wrn.760.16." hidden="1">{#N/A,#N/A,FALSE,"REPORT"}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sif" localSheetId="2" hidden="1">{"MSS",#N/A,FALSE,"MSS";"ProdSA",#N/A,FALSE,"ProdSA";"Sales 1",#N/A,FALSE,"SALES";"Transfer 1",#N/A,FALSE,"TRANSFERS"}</definedName>
    <definedName name="wrn.asif" hidden="1">{"MSS",#N/A,FALSE,"MSS";"ProdSA",#N/A,FALSE,"ProdSA";"Sales 1",#N/A,FALSE,"SALES";"Transfer 1",#N/A,FALSE,"TRANSFERS"}</definedName>
    <definedName name="wrn.BDG." localSheetId="2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wrn.BDG." hidden="1">{#N/A,#N/A,TRUE,"Cover";#N/A,#N/A,TRUE,"Executive";#N/A,#N/A,TRUE,"General";#N/A,#N/A,TRUE,"MKT Evolution";"BDG_04",#N/A,TRUE,"P_L";"BDG_05",#N/A,TRUE,"Balance Sheet";"BDG_06",#N/A,TRUE,"Cash Flow";#N/A,#N/A,TRUE,"Cover (2)";"MK01",#N/A,TRUE,"MKTG Org";"BDG_MK_02",#N/A,TRUE,"Sal_force";#N/A,#N/A,TRUE,"Launches";#N/A,#N/A,TRUE,"Doctors panel";"BDG_MK_07",#N/A,TRUE,"P_L (2)";"BDG_MK_05",#N/A,TRUE,"Sales by T. Area values";"BDG_MK_06",#N/A,TRUE,"Sales by T. Area units";#N/A,#N/A,TRUE,"Graphs";#N/A,#N/A,TRUE,"Graphs (2)";#N/A,#N/A,TRUE,"Graphs (3)";"MK_R01",#N/A,TRUE,"T. Areas Strategy";"MK_R02",#N/A,TRUE,"Sales by Product values";"MK_R03",#N/A,TRUE,"Sales by Product units";"MK_R04",#N/A,TRUE,"Mktg P_L (1)";"MK_R07",#N/A,TRUE,"Products analysis";"MK_C01",#N/A,TRUE,"T. Areas Strategy";"MK_C02",#N/A,TRUE,"Sales by Product values";"MK_C03",#N/A,TRUE,"Sales by Product units";"MK_C04",#N/A,TRUE,"Mktg P_L (1)";"MK_C07",#N/A,TRUE,"Products analysis";"MK_M01",#N/A,TRUE,"T. Areas Strategy";"MK_M02",#N/A,TRUE,"Sales by Product values";"MK_M03",#N/A,TRUE,"Sales by Product units";"MK_M04",#N/A,TRUE,"Mktg P_L (1)";"MK_M07",#N/A,TRUE,"Products analysis";"MK_N01",#N/A,TRUE,"T. Areas Strategy";"MK_N02",#N/A,TRUE,"Sales by Product values";"MK_N03",#N/A,TRUE,"Sales by Product units";"MK_N04",#N/A,TRUE,"Mktg P_L (1)";"MK_N07",#N/A,TRUE,"Products analysis";"MK_G01",#N/A,TRUE,"T. Areas Strategy";"MK_G02",#N/A,TRUE,"Sales by Product values";"MK_G03",#N/A,TRUE,"Sales by Product units";"MK_G04",#N/A,TRUE,"Mktg P_L (1)";"MK_G07",#N/A,TRUE,"Products analysis";"MK_O01",#N/A,TRUE,"T. Areas Strategy";"MK_O02",#N/A,TRUE,"Sales by Product values";"MK_O03",#N/A,TRUE,"Sales by Product units";"MK_O04",#N/A,TRUE,"Mktg P_L (1)";"MK_O07",#N/A,TRUE,"Products analysis";#N/A,#N/A,TRUE,"Cover (5)";"MK01X",#N/A,TRUE,"MKTG Org";"BDG_MK_07b",#N/A,TRUE,"P_L (2)";"MK02X",#N/A,TRUE,"Export by Area_Country";"MK03X",#N/A,TRUE,"Export by Country_Product";#N/A,#N/A,TRUE,"Cover (3)";#N/A,#N/A,TRUE,"Company Org";"BDG_01CC",#N/A,TRUE,"C_Centre";"BDG_OI_02",#N/A,TRUE,"Staff";"BDG_OI_03",#N/A,TRUE,"Investments";"BDG_OI_03b",#N/A,TRUE,"Investments";#N/A,#N/A,TRUE,"Production Costs";#N/A,#N/A,TRUE,"Production Volumes";#N/A,#N/A,TRUE,"Unit Costs";#N/A,#N/A,TRUE,"Import plan";#N/A,#N/A,TRUE,"Cover (4)";"BDG_04m",#N/A,TRUE,"P_L";"BDG_06m",#N/A,TRUE,"Cash Flow";"MK_R02m",#N/A,TRUE,"Sales by Product values";"MK_R03m",#N/A,TRUE,"Sales by Product units";"MK_C02m",#N/A,TRUE,"Sales by Product values";"MK_C03m",#N/A,TRUE,"Sales by Product units";"MK_M02m",#N/A,TRUE,"Sales by Product values";"MK_M03m",#N/A,TRUE,"Sales by Product units";"MK_N02m",#N/A,TRUE,"Sales by Product values";"MK_N03m",#N/A,TRUE,"Sales by Product units";"MK_G02m",#N/A,TRUE,"Sales by Product values";"MK_G03m",#N/A,TRUE,"Sales by Product units";"MK_O02m",#N/A,TRUE,"Sales by Product values";"MK_O03m",#N/A,TRUE,"Sales by Product units";"MK02Xm",#N/A,TRUE,"Export by Area_Country";"MK03Xm",#N/A,TRUE,"Export by Country_Product";"MK03Xm2",#N/A,TRUE,"Export by Country_Product";"BDG_OI_02m",#N/A,TRUE,"Staff";"BDG_MK_02m",#N/A,TRUE,"Sal_force";"BDG_OI_03m",#N/A,TRUE,"Investments";"BDG_OI_03bm",#N/A,TRUE,"Investments"}</definedName>
    <definedName name="wrn.Hanif." localSheetId="2" hidden="1">{"MSS",#N/A,FALSE,"MSS";"ProdSA",#N/A,FALSE,"ProdSA";"Sales 1",#N/A,FALSE,"SALES";"Transfer 1",#N/A,FALSE,"TRANSFERS"}</definedName>
    <definedName name="wrn.Hanif." hidden="1">{"MSS",#N/A,FALSE,"MSS";"ProdSA",#N/A,FALSE,"ProdSA";"Sales 1",#N/A,FALSE,"SALES";"Transfer 1",#N/A,FALSE,"TRANSFERS"}</definedName>
    <definedName name="wrn.Modello." localSheetId="2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Modello.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Mohsin." localSheetId="2" hidden="1">{"Sales 2",#N/A,FALSE,"SALES";"Transfer 2",#N/A,FALSE,"TRANSFERS";"A1460",#N/A,FALSE,"A1460"}</definedName>
    <definedName name="wrn.Mohsin." hidden="1">{"Sales 2",#N/A,FALSE,"SALES";"Transfer 2",#N/A,FALSE,"TRANSFERS";"A1460",#N/A,FALSE,"A1460"}</definedName>
    <definedName name="wrn.My._.Pl." localSheetId="2" hidden="1">{#N/A,#N/A,FALSE,"Dept. P&amp;l"}</definedName>
    <definedName name="wrn.My._.Pl." hidden="1">{#N/A,#N/A,FALSE,"Dept. P&amp;l"}</definedName>
    <definedName name="wrn.nuovo" localSheetId="2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nuovo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prin2._.all." localSheetId="2" hidden="1">{#N/A,#N/A,FALSE,"Pharm";#N/A,#N/A,FALSE,"WWCM"}</definedName>
    <definedName name="wrn.prin2._.all." hidden="1">{#N/A,#N/A,FALSE,"Pharm";#N/A,#N/A,FALSE,"WWCM"}</definedName>
    <definedName name="wrn.PRINT._.ALL." localSheetId="2" hidden="1">{#N/A,#N/A,FALSE,"Pharm";#N/A,#N/A,FALSE,"WWCM"}</definedName>
    <definedName name="wrn.PRINT._.ALL." hidden="1">{#N/A,#N/A,FALSE,"Pharm";#N/A,#N/A,FALSE,"WWCM"}</definedName>
    <definedName name="wrn.print._.all2" localSheetId="2" hidden="1">{#N/A,#N/A,FALSE,"Pharm";#N/A,#N/A,FALSE,"WWCM"}</definedName>
    <definedName name="wrn.print._.all2" hidden="1">{#N/A,#N/A,FALSE,"Pharm";#N/A,#N/A,FALSE,"WWCM"}</definedName>
    <definedName name="wrn.print._all1." localSheetId="2" hidden="1">{#N/A,#N/A,FALSE,"Pharm";#N/A,#N/A,FALSE,"WWCM"}</definedName>
    <definedName name="wrn.print._all1." hidden="1">{#N/A,#N/A,FALSE,"Pharm";#N/A,#N/A,FALSE,"WWCM"}</definedName>
    <definedName name="wrn.Products." localSheetId="2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Sensitivity." localSheetId="2" hidden="1">{#N/A,#N/A,FALSE,"Sensitivity"}</definedName>
    <definedName name="wrn.Sensitivity." hidden="1">{#N/A,#N/A,FALSE,"Sensitivity"}</definedName>
    <definedName name="wrn.sensitivity1" localSheetId="2" hidden="1">{#N/A,#N/A,FALSE,"Sensitivity"}</definedName>
    <definedName name="wrn.sensitivity1" hidden="1">{#N/A,#N/A,FALSE,"Sensitivity"}</definedName>
    <definedName name="wrn.sensitivity2" localSheetId="2" hidden="1">{#N/A,#N/A,FALSE,"Sensitivity"}</definedName>
    <definedName name="wrn.sensitivity2" hidden="1">{#N/A,#N/A,FALSE,"Sensitivity"}</definedName>
    <definedName name="wrn.sensitivity3" localSheetId="2" hidden="1">{#N/A,#N/A,FALSE,"Sensitivity"}</definedName>
    <definedName name="wrn.sensitivity3" hidden="1">{#N/A,#N/A,FALSE,"Sensitivity"}</definedName>
    <definedName name="wrn.STPLAN." localSheetId="2" hidden="1">{#N/A,#N/A,TRUE,"Cover";#N/A,#N/A,TRUE,"Cover (2)";#N/A,#N/A,TRUE,"Assumptions";#N/A,#N/A,TRUE,"P_L Mkt Co";#N/A,#N/A,TRUE,"MKTG staff";#N/A,#N/A,TRUE,"Launches";#N/A,#N/A,TRUE,"Doctors panel";#N/A,#N/A,TRUE,"Sales by T. Area values";#N/A,#N/A,TRUE,"Sales by T. Area units";#N/A,#N/A,TRUE,"Graph MS";#N/A,#N/A,TRUE,"Graph NP";#N/A,#N/A,TRUE,"Graphs TA";#N/A,#N/A,TRUE,"Sales by G. Area values ";#N/A,#N/A,TRUE,"Sales by G. Area units";#N/A,#N/A,TRUE,"Recap by Product values";#N/A,#N/A,TRUE,"Recap by Product units";#N/A,#N/A,TRUE,"TA Profitability";#N/A,#N/A,TRUE,"IMS TA analysis";#N/A,#N/A,TRUE,"Other  Cover";#N/A,#N/A,TRUE,"P_L  Export local";#N/A,#N/A,TRUE,"P_L  Support F ";#N/A,#N/A,TRUE,"P_L country";#N/A,#N/A,TRUE,"Investments";#N/A,#N/A,TRUE,"Funds Flow";#N/A,#N/A,TRUE,"Country staff ";#N/A,#N/A,TRUE,"RECAP Production ";#N/A,#N/A,TRUE,"SALES Details";#N/A,#N/A,TRUE,"Units";#N/A,#N/A,TRUE,"Uprice";#N/A,#N/A,TRUE,"Values";#N/A,#N/A,TRUE,"Ucost";#N/A,#N/A,TRUE,"COGS";#N/A,#N/A,TRUE,"GrMarg"}</definedName>
    <definedName name="wrn.STPLAN." hidden="1">{#N/A,#N/A,TRUE,"Cover";#N/A,#N/A,TRUE,"Cover (2)";#N/A,#N/A,TRUE,"Assumptions";#N/A,#N/A,TRUE,"P_L Mkt Co";#N/A,#N/A,TRUE,"MKTG staff";#N/A,#N/A,TRUE,"Launches";#N/A,#N/A,TRUE,"Doctors panel";#N/A,#N/A,TRUE,"Sales by T. Area values";#N/A,#N/A,TRUE,"Sales by T. Area units";#N/A,#N/A,TRUE,"Graph MS";#N/A,#N/A,TRUE,"Graph NP";#N/A,#N/A,TRUE,"Graphs TA";#N/A,#N/A,TRUE,"Sales by G. Area values ";#N/A,#N/A,TRUE,"Sales by G. Area units";#N/A,#N/A,TRUE,"Recap by Product values";#N/A,#N/A,TRUE,"Recap by Product units";#N/A,#N/A,TRUE,"TA Profitability";#N/A,#N/A,TRUE,"IMS TA analysis";#N/A,#N/A,TRUE,"Other  Cover";#N/A,#N/A,TRUE,"P_L  Export local";#N/A,#N/A,TRUE,"P_L  Support F ";#N/A,#N/A,TRUE,"P_L country";#N/A,#N/A,TRUE,"Investments";#N/A,#N/A,TRUE,"Funds Flow";#N/A,#N/A,TRUE,"Country staff ";#N/A,#N/A,TRUE,"RECAP Production ";#N/A,#N/A,TRUE,"SALES Details";#N/A,#N/A,TRUE,"Units";#N/A,#N/A,TRUE,"Uprice";#N/A,#N/A,TRUE,"Values";#N/A,#N/A,TRUE,"Ucost";#N/A,#N/A,TRUE,"COGS";#N/A,#N/A,TRUE,"GrMarg"}</definedName>
    <definedName name="wrn.SupplierTotChart." localSheetId="9" hidden="1">{"ColumnDataTypeChartSupplier",#N/A,FALSE,"PivotTable"}</definedName>
    <definedName name="wrn.SupplierTotChart." hidden="1">{"ColumnDataTypeChartSupplier",#N/A,FALSE,"PivotTable"}</definedName>
    <definedName name="wwf" localSheetId="2" hidden="1">#REF!</definedName>
    <definedName name="wwf" hidden="1">#REF!</definedName>
    <definedName name="Xref" localSheetId="2" hidden="1">#REF!</definedName>
    <definedName name="Xref" hidden="1">#REF!</definedName>
    <definedName name="XREF_COLUMN_1" localSheetId="2" hidden="1">#REF!</definedName>
    <definedName name="XREF_COLUMN_1" hidden="1">#REF!</definedName>
    <definedName name="XREF_COLUMN_10" localSheetId="2" hidden="1">#REF!</definedName>
    <definedName name="XREF_COLUMN_10" hidden="1">#REF!</definedName>
    <definedName name="XREF_COLUMN_11" localSheetId="2" hidden="1">#REF!</definedName>
    <definedName name="XREF_COLUMN_11" hidden="1">#REF!</definedName>
    <definedName name="XREF_COLUMN_12" localSheetId="2" hidden="1">#REF!</definedName>
    <definedName name="XREF_COLUMN_12" hidden="1">#REF!</definedName>
    <definedName name="XREF_COLUMN_2" localSheetId="2" hidden="1">#REF!</definedName>
    <definedName name="XREF_COLUMN_2" hidden="1">#REF!</definedName>
    <definedName name="XREF_COLUMN_3" localSheetId="2" hidden="1">#REF!</definedName>
    <definedName name="XREF_COLUMN_3" hidden="1">#REF!</definedName>
    <definedName name="XREF_COLUMN_4" localSheetId="2" hidden="1">#REF!</definedName>
    <definedName name="XREF_COLUMN_4" hidden="1">#REF!</definedName>
    <definedName name="XREF_COLUMN_5" localSheetId="2" hidden="1">#REF!</definedName>
    <definedName name="XREF_COLUMN_5" hidden="1">#REF!</definedName>
    <definedName name="XREF_COLUMN_6" localSheetId="2" hidden="1">#REF!</definedName>
    <definedName name="XREF_COLUMN_6" hidden="1">#REF!</definedName>
    <definedName name="XREF_COLUMN_7" localSheetId="2" hidden="1">#REF!</definedName>
    <definedName name="XREF_COLUMN_7" hidden="1">#REF!</definedName>
    <definedName name="XREF_COLUMN_8" localSheetId="2" hidden="1">#REF!</definedName>
    <definedName name="XREF_COLUMN_8" hidden="1">#REF!</definedName>
    <definedName name="XREF_COLUMN_9" localSheetId="2" hidden="1">#REF!</definedName>
    <definedName name="XREF_COLUMN_9" hidden="1">#REF!</definedName>
    <definedName name="XRefActiveRow" localSheetId="2" hidden="1">#REF!</definedName>
    <definedName name="XRefActiveRow" hidden="1">#REF!</definedName>
    <definedName name="XRefColumnsCount" hidden="1">1</definedName>
    <definedName name="XRefCopy1" localSheetId="2" hidden="1">#REF!</definedName>
    <definedName name="XRefCopy1" hidden="1">#REF!</definedName>
    <definedName name="XRefCopy10" localSheetId="2" hidden="1">#REF!</definedName>
    <definedName name="XRefCopy10" hidden="1">#REF!</definedName>
    <definedName name="XRefCopy10Row" localSheetId="2" hidden="1">#REF!</definedName>
    <definedName name="XRefCopy10Row" hidden="1">#REF!</definedName>
    <definedName name="XRefCopy11" localSheetId="2" hidden="1">#REF!</definedName>
    <definedName name="XRefCopy11" hidden="1">#REF!</definedName>
    <definedName name="XRefCopy11Row" localSheetId="2" hidden="1">#REF!</definedName>
    <definedName name="XRefCopy11Row" hidden="1">#REF!</definedName>
    <definedName name="XRefCopy12" localSheetId="2" hidden="1">#REF!</definedName>
    <definedName name="XRefCopy12" hidden="1">#REF!</definedName>
    <definedName name="XRefCopy12Row" localSheetId="2" hidden="1">#REF!</definedName>
    <definedName name="XRefCopy12Row" hidden="1">#REF!</definedName>
    <definedName name="XRefCopy13Row" localSheetId="2" hidden="1">#REF!</definedName>
    <definedName name="XRefCopy13Row" hidden="1">#REF!</definedName>
    <definedName name="XRefCopy14Row" localSheetId="2" hidden="1">#REF!</definedName>
    <definedName name="XRefCopy14Row" hidden="1">#REF!</definedName>
    <definedName name="XRefCopy15Row" localSheetId="2" hidden="1">#REF!</definedName>
    <definedName name="XRefCopy15Row" hidden="1">#REF!</definedName>
    <definedName name="XRefCopy16Row" localSheetId="2" hidden="1">#REF!</definedName>
    <definedName name="XRefCopy16Row" hidden="1">#REF!</definedName>
    <definedName name="XRefCopy17Row" localSheetId="2" hidden="1">#REF!</definedName>
    <definedName name="XRefCopy17Row" hidden="1">#REF!</definedName>
    <definedName name="XRefCopy18Row" localSheetId="2" hidden="1">#REF!</definedName>
    <definedName name="XRefCopy18Row" hidden="1">#REF!</definedName>
    <definedName name="XRefCopy19Row" localSheetId="2" hidden="1">#REF!</definedName>
    <definedName name="XRefCopy19Row" hidden="1">#REF!</definedName>
    <definedName name="XRefCopy1Row" localSheetId="2" hidden="1">#REF!</definedName>
    <definedName name="XRefCopy1Row" hidden="1">#REF!</definedName>
    <definedName name="XRefCopy2" localSheetId="2" hidden="1">#REF!</definedName>
    <definedName name="XRefCopy2" hidden="1">#REF!</definedName>
    <definedName name="XRefCopy20" localSheetId="2" hidden="1">#REF!</definedName>
    <definedName name="XRefCopy20" hidden="1">#REF!</definedName>
    <definedName name="XRefCopy21Row" localSheetId="2" hidden="1">#REF!</definedName>
    <definedName name="XRefCopy21Row" hidden="1">#REF!</definedName>
    <definedName name="XRefCopy22Row" localSheetId="2" hidden="1">#REF!</definedName>
    <definedName name="XRefCopy22Row" hidden="1">#REF!</definedName>
    <definedName name="XRefCopy23" localSheetId="2" hidden="1">#REF!</definedName>
    <definedName name="XRefCopy23" hidden="1">#REF!</definedName>
    <definedName name="XRefCopy23Row" localSheetId="2" hidden="1">#REF!</definedName>
    <definedName name="XRefCopy23Row" hidden="1">#REF!</definedName>
    <definedName name="XRefCopy24" localSheetId="2" hidden="1">#REF!</definedName>
    <definedName name="XRefCopy24" hidden="1">#REF!</definedName>
    <definedName name="XRefCopy24Row" localSheetId="2" hidden="1">#REF!</definedName>
    <definedName name="XRefCopy24Row" hidden="1">#REF!</definedName>
    <definedName name="XRefCopy25" localSheetId="2" hidden="1">#REF!</definedName>
    <definedName name="XRefCopy25" hidden="1">#REF!</definedName>
    <definedName name="XRefCopy25Row" localSheetId="2" hidden="1">#REF!</definedName>
    <definedName name="XRefCopy25Row" hidden="1">#REF!</definedName>
    <definedName name="XRefCopy2Row" localSheetId="2" hidden="1">#REF!</definedName>
    <definedName name="XRefCopy2Row" hidden="1">#REF!</definedName>
    <definedName name="XRefCopy3" localSheetId="2" hidden="1">#REF!</definedName>
    <definedName name="XRefCopy3" hidden="1">#REF!</definedName>
    <definedName name="XRefCopy3Row" localSheetId="2" hidden="1">#REF!</definedName>
    <definedName name="XRefCopy3Row" hidden="1">#REF!</definedName>
    <definedName name="XRefCopy4" localSheetId="2" hidden="1">#REF!</definedName>
    <definedName name="XRefCopy4" hidden="1">#REF!</definedName>
    <definedName name="XRefCopy4Row" localSheetId="2" hidden="1">#REF!</definedName>
    <definedName name="XRefCopy4Row" hidden="1">#REF!</definedName>
    <definedName name="XRefCopy5" localSheetId="2" hidden="1">#REF!</definedName>
    <definedName name="XRefCopy5" hidden="1">#REF!</definedName>
    <definedName name="XRefCopy5Row" localSheetId="2" hidden="1">#REF!</definedName>
    <definedName name="XRefCopy5Row" hidden="1">#REF!</definedName>
    <definedName name="XRefCopy6" localSheetId="2" hidden="1">#REF!</definedName>
    <definedName name="XRefCopy6" hidden="1">#REF!</definedName>
    <definedName name="XRefCopy7" localSheetId="2" hidden="1">#REF!</definedName>
    <definedName name="XRefCopy7" hidden="1">#REF!</definedName>
    <definedName name="XRefCopy8" localSheetId="2" hidden="1">#REF!</definedName>
    <definedName name="XRefCopy8" hidden="1">#REF!</definedName>
    <definedName name="XRefCopy8Row" localSheetId="2" hidden="1">#REF!</definedName>
    <definedName name="XRefCopy8Row" hidden="1">#REF!</definedName>
    <definedName name="XRefCopy9" localSheetId="2" hidden="1">#REF!</definedName>
    <definedName name="XRefCopy9" hidden="1">#REF!</definedName>
    <definedName name="XRefCopyRangeCount" hidden="1">1</definedName>
    <definedName name="XRefPaste1" localSheetId="2" hidden="1">#REF!</definedName>
    <definedName name="XRefPaste1" hidden="1">#REF!</definedName>
    <definedName name="XRefPaste10" localSheetId="2" hidden="1">#REF!</definedName>
    <definedName name="XRefPaste10" hidden="1">#REF!</definedName>
    <definedName name="XRefPaste10Row" localSheetId="2" hidden="1">#REF!</definedName>
    <definedName name="XRefPaste10Row" hidden="1">#REF!</definedName>
    <definedName name="XRefPaste11" localSheetId="2" hidden="1">#REF!</definedName>
    <definedName name="XRefPaste11" hidden="1">#REF!</definedName>
    <definedName name="XRefPaste11Row" localSheetId="2" hidden="1">#REF!</definedName>
    <definedName name="XRefPaste11Row" hidden="1">#REF!</definedName>
    <definedName name="XRefPaste12Row" localSheetId="2" hidden="1">#REF!</definedName>
    <definedName name="XRefPaste12Row" hidden="1">#REF!</definedName>
    <definedName name="XRefPaste13" localSheetId="2" hidden="1">#REF!</definedName>
    <definedName name="XRefPaste13" hidden="1">#REF!</definedName>
    <definedName name="XRefPaste13Row" localSheetId="2" hidden="1">#REF!</definedName>
    <definedName name="XRefPaste13Row" hidden="1">#REF!</definedName>
    <definedName name="XRefPaste14" localSheetId="2" hidden="1">#REF!</definedName>
    <definedName name="XRefPaste14" hidden="1">#REF!</definedName>
    <definedName name="XRefPaste14Row" localSheetId="2" hidden="1">#REF!</definedName>
    <definedName name="XRefPaste14Row" hidden="1">#REF!</definedName>
    <definedName name="XRefPaste15" localSheetId="2" hidden="1">#REF!</definedName>
    <definedName name="XRefPaste15" hidden="1">#REF!</definedName>
    <definedName name="XRefPaste15Row" localSheetId="2" hidden="1">#REF!</definedName>
    <definedName name="XRefPaste15Row" hidden="1">#REF!</definedName>
    <definedName name="XRefPaste16" localSheetId="2" hidden="1">#REF!</definedName>
    <definedName name="XRefPaste16" hidden="1">#REF!</definedName>
    <definedName name="XRefPaste16Row" localSheetId="2" hidden="1">#REF!</definedName>
    <definedName name="XRefPaste16Row" hidden="1">#REF!</definedName>
    <definedName name="XRefPaste17" localSheetId="2" hidden="1">#REF!</definedName>
    <definedName name="XRefPaste17" hidden="1">#REF!</definedName>
    <definedName name="XRefPaste17Row" localSheetId="2" hidden="1">#REF!</definedName>
    <definedName name="XRefPaste17Row" hidden="1">#REF!</definedName>
    <definedName name="XRefPaste18" localSheetId="2" hidden="1">#REF!</definedName>
    <definedName name="XRefPaste18" hidden="1">#REF!</definedName>
    <definedName name="XRefPaste18Row" localSheetId="2" hidden="1">#REF!</definedName>
    <definedName name="XRefPaste18Row" hidden="1">#REF!</definedName>
    <definedName name="XRefPaste19" localSheetId="2" hidden="1">#REF!</definedName>
    <definedName name="XRefPaste19" hidden="1">#REF!</definedName>
    <definedName name="XRefPaste19Row" localSheetId="2" hidden="1">#REF!</definedName>
    <definedName name="XRefPaste19Row" hidden="1">#REF!</definedName>
    <definedName name="XRefPaste1Row" localSheetId="2" hidden="1">#REF!</definedName>
    <definedName name="XRefPaste1Row" hidden="1">#REF!</definedName>
    <definedName name="XRefPaste2" localSheetId="2" hidden="1">#REF!</definedName>
    <definedName name="XRefPaste2" hidden="1">#REF!</definedName>
    <definedName name="XRefPaste20" localSheetId="2" hidden="1">#REF!</definedName>
    <definedName name="XRefPaste20" hidden="1">#REF!</definedName>
    <definedName name="XRefPaste20Row" localSheetId="2" hidden="1">#REF!</definedName>
    <definedName name="XRefPaste20Row" hidden="1">#REF!</definedName>
    <definedName name="XRefPaste21" localSheetId="2" hidden="1">#REF!</definedName>
    <definedName name="XRefPaste21" hidden="1">#REF!</definedName>
    <definedName name="XRefPaste21Row" localSheetId="2" hidden="1">#REF!</definedName>
    <definedName name="XRefPaste21Row" hidden="1">#REF!</definedName>
    <definedName name="XRefPaste22" localSheetId="2" hidden="1">#REF!</definedName>
    <definedName name="XRefPaste22" hidden="1">#REF!</definedName>
    <definedName name="XRefPaste22Row" localSheetId="2" hidden="1">#REF!</definedName>
    <definedName name="XRefPaste22Row" hidden="1">#REF!</definedName>
    <definedName name="XRefPaste23" localSheetId="2" hidden="1">#REF!</definedName>
    <definedName name="XRefPaste23" hidden="1">#REF!</definedName>
    <definedName name="XRefPaste23Row" localSheetId="2" hidden="1">#REF!</definedName>
    <definedName name="XRefPaste23Row" hidden="1">#REF!</definedName>
    <definedName name="XRefPaste2Row" localSheetId="2" hidden="1">#REF!</definedName>
    <definedName name="XRefPaste2Row" hidden="1">#REF!</definedName>
    <definedName name="XRefPaste3" localSheetId="2" hidden="1">#REF!</definedName>
    <definedName name="XRefPaste3" hidden="1">#REF!</definedName>
    <definedName name="XRefPaste3Row" localSheetId="2" hidden="1">#REF!</definedName>
    <definedName name="XRefPaste3Row" hidden="1">#REF!</definedName>
    <definedName name="XRefPaste4" localSheetId="2" hidden="1">#REF!</definedName>
    <definedName name="XRefPaste4" hidden="1">#REF!</definedName>
    <definedName name="XRefPaste4Row" localSheetId="2" hidden="1">#REF!</definedName>
    <definedName name="XRefPaste4Row" hidden="1">#REF!</definedName>
    <definedName name="XRefPaste5" localSheetId="2" hidden="1">#REF!</definedName>
    <definedName name="XRefPaste5" hidden="1">#REF!</definedName>
    <definedName name="XRefPaste5Row" localSheetId="2" hidden="1">#REF!</definedName>
    <definedName name="XRefPaste5Row" hidden="1">#REF!</definedName>
    <definedName name="XRefPaste6" localSheetId="2" hidden="1">#REF!</definedName>
    <definedName name="XRefPaste6" hidden="1">#REF!</definedName>
    <definedName name="XRefPaste7" localSheetId="2" hidden="1">#REF!</definedName>
    <definedName name="XRefPaste7" hidden="1">#REF!</definedName>
    <definedName name="XRefPaste8" localSheetId="2" hidden="1">#REF!</definedName>
    <definedName name="XRefPaste8" hidden="1">#REF!</definedName>
    <definedName name="XRefPaste9" localSheetId="2" hidden="1">#REF!</definedName>
    <definedName name="XRefPaste9" hidden="1">#REF!</definedName>
    <definedName name="XRefPaste9Row" localSheetId="2" hidden="1">#REF!</definedName>
    <definedName name="XRefPaste9Row" hidden="1">#REF!</definedName>
    <definedName name="XRefPasteRangeCount" hidden="1">2</definedName>
    <definedName name="yyyyy" localSheetId="2" hidden="1">{"'Sheet1'!$A$1:$N$196"}</definedName>
    <definedName name="yyyyy" hidden="1">{"'Sheet1'!$A$1:$N$196"}</definedName>
    <definedName name="Z_2F0BD9A2_457D_11D2_8EE8_0060971217D4_.wvu.PrintArea" localSheetId="2" hidden="1">#REF!</definedName>
    <definedName name="Z_2F0BD9A2_457D_11D2_8EE8_0060971217D4_.wvu.PrintArea" hidden="1">#REF!</definedName>
    <definedName name="Z_2F0BD9A2_457D_11D2_8EE8_0060971217D4_.wvu.PrintTitles" localSheetId="2" hidden="1">#REF!</definedName>
    <definedName name="Z_2F0BD9A2_457D_11D2_8EE8_0060971217D4_.wvu.PrintTitles" hidden="1">#REF!</definedName>
    <definedName name="Z_3AB84060_44C7_11D2_8EE8_0060971217D4_.wvu.PrintArea" localSheetId="2" hidden="1">#REF!</definedName>
    <definedName name="Z_3AB84060_44C7_11D2_8EE8_0060971217D4_.wvu.PrintArea" hidden="1">#REF!</definedName>
    <definedName name="Z_3AB84060_44C7_11D2_8EE8_0060971217D4_.wvu.PrintTitles" localSheetId="2" hidden="1">#REF!</definedName>
    <definedName name="Z_3AB84060_44C7_11D2_8EE8_0060971217D4_.wvu.PrintTitles" hidden="1">#REF!</definedName>
    <definedName name="Z_40BD8C62_D3AE_11D2_BB99_006097121403_.wvu.Cols" localSheetId="2" hidden="1">#REF!,#REF!,#REF!,#REF!,#REF!,#REF!</definedName>
    <definedName name="Z_40BD8C62_D3AE_11D2_BB99_006097121403_.wvu.Cols" hidden="1">#REF!,#REF!,#REF!,#REF!,#REF!,#REF!</definedName>
    <definedName name="Z_40BD8C62_D3AE_11D2_BB99_006097121403_.wvu.PrintArea" localSheetId="2" hidden="1">#REF!</definedName>
    <definedName name="Z_40BD8C62_D3AE_11D2_BB99_006097121403_.wvu.PrintArea" hidden="1">#REF!</definedName>
    <definedName name="Z_42082262_47C5_4083_A75E_526FAD58A78A_.wvu.Rows" localSheetId="2" hidden="1">#REF!,#REF!,#REF!,#REF!,#REF!,#REF!</definedName>
    <definedName name="Z_42082262_47C5_4083_A75E_526FAD58A78A_.wvu.Rows" hidden="1">#REF!,#REF!,#REF!,#REF!,#REF!,#REF!</definedName>
    <definedName name="Z_42CB23D9_FE0D_4360_B7CD_56A3AF127F7C_.wvu.Rows" localSheetId="2" hidden="1">#REF!,#REF!,#REF!,#REF!,#REF!,#REF!</definedName>
    <definedName name="Z_42CB23D9_FE0D_4360_B7CD_56A3AF127F7C_.wvu.Rows" hidden="1">#REF!,#REF!,#REF!,#REF!,#REF!,#REF!</definedName>
    <definedName name="Z_5F72E90E_5306_4453_8ECA_43061516744D_.wvu.Rows" localSheetId="2" hidden="1">#REF!,#REF!,#REF!,#REF!,#REF!,#REF!</definedName>
    <definedName name="Z_5F72E90E_5306_4453_8ECA_43061516744D_.wvu.Rows" hidden="1">#REF!,#REF!,#REF!,#REF!,#REF!,#REF!</definedName>
    <definedName name="Z_7268092C_48A6_11D6_BF00_0048545546A4_.wvu.PrintArea" localSheetId="2" hidden="1">#REF!</definedName>
    <definedName name="Z_7268092C_48A6_11D6_BF00_0048545546A4_.wvu.PrintArea" hidden="1">#REF!</definedName>
    <definedName name="Z_7268092C_48A6_11D6_BF00_0048545546A4_.wvu.Rows" localSheetId="2" hidden="1">#REF!,#REF!,#REF!,#REF!,#REF!,#REF!</definedName>
    <definedName name="Z_7268092C_48A6_11D6_BF00_0048545546A4_.wvu.Rows" hidden="1">#REF!,#REF!,#REF!,#REF!,#REF!,#REF!</definedName>
    <definedName name="Z_A3876EF3_8056_414D_9895_185A0A47AC3D_.wvu.Rows" localSheetId="2" hidden="1">#REF!,#REF!,#REF!,#REF!,#REF!,#REF!</definedName>
    <definedName name="Z_A3876EF3_8056_414D_9895_185A0A47AC3D_.wvu.Rows" hidden="1">#REF!,#REF!,#REF!,#REF!,#REF!,#REF!</definedName>
    <definedName name="Z_BF010B80_D537_11D2_8F10_000001014271_.wvu.Cols" localSheetId="2" hidden="1">#REF!,#REF!,#REF!,#REF!,#REF!,#REF!,#REF!</definedName>
    <definedName name="Z_BF010B80_D537_11D2_8F10_000001014271_.wvu.Cols" hidden="1">#REF!,#REF!,#REF!,#REF!,#REF!,#REF!,#REF!</definedName>
    <definedName name="Z_C2C0FF43_603F_11D2_A368_00001C3AD7D3_.wvu.PrintArea" localSheetId="2" hidden="1">#REF!</definedName>
    <definedName name="Z_C2C0FF43_603F_11D2_A368_00001C3AD7D3_.wvu.PrintArea" hidden="1">#REF!</definedName>
    <definedName name="Z_C2C0FF43_603F_11D2_A368_00001C3AD7D3_.wvu.PrintTitles" localSheetId="2" hidden="1">#REF!</definedName>
    <definedName name="Z_C2C0FF43_603F_11D2_A368_00001C3AD7D3_.wvu.PrintTitles" hidden="1">#REF!</definedName>
    <definedName name="Z_D068BBA0_44C0_11D2_8EE8_0060971217D4_.wvu.Cols" localSheetId="2" hidden="1">#REF!,#REF!,#REF!,#REF!</definedName>
    <definedName name="Z_D068BBA0_44C0_11D2_8EE8_0060971217D4_.wvu.Cols" hidden="1">#REF!,#REF!,#REF!,#REF!</definedName>
    <definedName name="Z_D068BBA0_44C0_11D2_8EE8_0060971217D4_.wvu.PrintArea" localSheetId="2" hidden="1">#REF!</definedName>
    <definedName name="Z_D068BBA0_44C0_11D2_8EE8_0060971217D4_.wvu.PrintArea" hidden="1">#REF!</definedName>
    <definedName name="Z_D068BBA0_44C0_11D2_8EE8_0060971217D4_.wvu.PrintTitles" localSheetId="2" hidden="1">#REF!</definedName>
    <definedName name="Z_D068BBA0_44C0_11D2_8EE8_0060971217D4_.wvu.PrintTitles" hidden="1">#REF!</definedName>
    <definedName name="Z_F3F2DB71_7CF8_11D4_AF24_0080AD91B2FE_.wvu.Rows" localSheetId="2" hidden="1">#REF!,#REF!,#REF!,#REF!,#REF!,#REF!</definedName>
    <definedName name="Z_F3F2DB71_7CF8_11D4_AF24_0080AD91B2FE_.wvu.Rows" hidden="1">#REF!,#REF!,#REF!,#REF!,#REF!,#REF!</definedName>
    <definedName name="zfbvz" localSheetId="2" hidden="1">#REF!</definedName>
    <definedName name="zfbvz" hidden="1">#REF!</definedName>
    <definedName name="zxcv" localSheetId="2" hidden="1">{#N/A,#N/A,FALSE,"Sensitivity"}</definedName>
    <definedName name="zxcv" hidden="1">{#N/A,#N/A,FALSE,"Sensitivity"}</definedName>
    <definedName name="ZZ" localSheetId="2" hidden="1">#REF!</definedName>
    <definedName name="ZZ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35" l="1"/>
  <c r="G2" i="12"/>
  <c r="F34" i="13"/>
  <c r="F29" i="28"/>
  <c r="F30" i="28"/>
  <c r="F31" i="28"/>
  <c r="F32" i="28"/>
  <c r="F28" i="28"/>
  <c r="D10" i="33" s="1"/>
  <c r="I29" i="28"/>
  <c r="P11" i="33" s="1"/>
  <c r="I30" i="28"/>
  <c r="AB11" i="33" s="1"/>
  <c r="AC11" i="33" s="1"/>
  <c r="AD11" i="33" s="1"/>
  <c r="AE11" i="33" s="1"/>
  <c r="AF11" i="33" s="1"/>
  <c r="AG11" i="33" s="1"/>
  <c r="AH11" i="33" s="1"/>
  <c r="AI11" i="33" s="1"/>
  <c r="AJ11" i="33" s="1"/>
  <c r="AK11" i="33" s="1"/>
  <c r="AL11" i="33" s="1"/>
  <c r="AM11" i="33" s="1"/>
  <c r="I31" i="28"/>
  <c r="AN11" i="33" s="1"/>
  <c r="I32" i="28"/>
  <c r="AZ11" i="33" s="1"/>
  <c r="I28" i="28"/>
  <c r="D11" i="33" s="1"/>
  <c r="P10" i="33"/>
  <c r="AB10" i="33"/>
  <c r="AC10" i="33" s="1"/>
  <c r="AD10" i="33" s="1"/>
  <c r="AE10" i="33" s="1"/>
  <c r="AF10" i="33" s="1"/>
  <c r="AG10" i="33" s="1"/>
  <c r="AH10" i="33" s="1"/>
  <c r="AI10" i="33" s="1"/>
  <c r="AJ10" i="33" s="1"/>
  <c r="AK10" i="33" s="1"/>
  <c r="AL10" i="33" s="1"/>
  <c r="AM10" i="33" s="1"/>
  <c r="AN10" i="33"/>
  <c r="AZ10" i="33"/>
  <c r="AD34" i="13"/>
  <c r="R34" i="13"/>
  <c r="D11" i="11" l="1"/>
  <c r="D9" i="6" s="1"/>
  <c r="D10" i="11"/>
  <c r="BA11" i="33"/>
  <c r="AO11" i="33"/>
  <c r="AP11" i="33" s="1"/>
  <c r="AQ11" i="33" s="1"/>
  <c r="AR11" i="33" s="1"/>
  <c r="AS11" i="33" s="1"/>
  <c r="AT11" i="33" s="1"/>
  <c r="AU11" i="33" s="1"/>
  <c r="AV11" i="33" s="1"/>
  <c r="AW11" i="33" s="1"/>
  <c r="AX11" i="33" s="1"/>
  <c r="AY11" i="33" s="1"/>
  <c r="BA11" i="11" s="1"/>
  <c r="R11" i="11"/>
  <c r="Q10" i="33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O10" i="33"/>
  <c r="AP10" i="33" s="1"/>
  <c r="AQ10" i="33" s="1"/>
  <c r="AR10" i="33" s="1"/>
  <c r="AS10" i="33" s="1"/>
  <c r="AT10" i="33" s="1"/>
  <c r="AU10" i="33" s="1"/>
  <c r="AV10" i="33" s="1"/>
  <c r="AW10" i="33" s="1"/>
  <c r="AX10" i="33" s="1"/>
  <c r="AY10" i="33" s="1"/>
  <c r="BA10" i="11" s="1"/>
  <c r="G2" i="6"/>
  <c r="G2" i="10"/>
  <c r="D34" i="9"/>
  <c r="D14" i="6"/>
  <c r="D13" i="11"/>
  <c r="BB11" i="11" l="1"/>
  <c r="AR11" i="11"/>
  <c r="AU11" i="11"/>
  <c r="AO10" i="11"/>
  <c r="AT11" i="11"/>
  <c r="AS11" i="11"/>
  <c r="AQ11" i="11"/>
  <c r="AQ10" i="11"/>
  <c r="AP10" i="11"/>
  <c r="Q11" i="33"/>
  <c r="AN10" i="11"/>
  <c r="BB11" i="33"/>
  <c r="BD11" i="11" s="1"/>
  <c r="T10" i="11"/>
  <c r="F11" i="11"/>
  <c r="AP11" i="11"/>
  <c r="AO11" i="11"/>
  <c r="AN11" i="11"/>
  <c r="AT10" i="11"/>
  <c r="AS10" i="11"/>
  <c r="AR10" i="11"/>
  <c r="E10" i="33"/>
  <c r="F10" i="11"/>
  <c r="BA10" i="33"/>
  <c r="BB10" i="11"/>
  <c r="AK11" i="11"/>
  <c r="AJ10" i="11"/>
  <c r="AJ11" i="11"/>
  <c r="AI10" i="11"/>
  <c r="BC11" i="11"/>
  <c r="AI11" i="11"/>
  <c r="AH10" i="11"/>
  <c r="AM10" i="11"/>
  <c r="AM11" i="11"/>
  <c r="R10" i="11"/>
  <c r="AY10" i="11"/>
  <c r="AY11" i="11"/>
  <c r="AE11" i="11"/>
  <c r="AX10" i="11"/>
  <c r="AD10" i="11"/>
  <c r="S10" i="11"/>
  <c r="AL10" i="11"/>
  <c r="AK10" i="11"/>
  <c r="AH11" i="11"/>
  <c r="AG10" i="11"/>
  <c r="AF10" i="11"/>
  <c r="AE10" i="11"/>
  <c r="D12" i="33"/>
  <c r="AX11" i="11"/>
  <c r="AD11" i="11"/>
  <c r="AW10" i="11"/>
  <c r="AL11" i="11"/>
  <c r="AF11" i="11"/>
  <c r="AW11" i="11"/>
  <c r="AV10" i="11"/>
  <c r="AG11" i="11"/>
  <c r="AZ10" i="11"/>
  <c r="AZ11" i="11"/>
  <c r="E11" i="33"/>
  <c r="AV11" i="11"/>
  <c r="AU10" i="11"/>
  <c r="D12" i="35"/>
  <c r="D8" i="6"/>
  <c r="R11" i="33" l="1"/>
  <c r="S11" i="33" s="1"/>
  <c r="T11" i="33" s="1"/>
  <c r="U11" i="33" s="1"/>
  <c r="V11" i="33" s="1"/>
  <c r="W11" i="33" s="1"/>
  <c r="X11" i="33" s="1"/>
  <c r="Y11" i="33" s="1"/>
  <c r="Z11" i="33" s="1"/>
  <c r="AA11" i="33" s="1"/>
  <c r="AC11" i="11" s="1"/>
  <c r="F13" i="11"/>
  <c r="Y11" i="11"/>
  <c r="Z11" i="11"/>
  <c r="S11" i="11"/>
  <c r="V11" i="11"/>
  <c r="AB11" i="11"/>
  <c r="BC11" i="33"/>
  <c r="BD11" i="33" s="1"/>
  <c r="W11" i="11"/>
  <c r="T11" i="11"/>
  <c r="X11" i="11"/>
  <c r="U11" i="11"/>
  <c r="BB10" i="33"/>
  <c r="BC10" i="11"/>
  <c r="F11" i="33"/>
  <c r="G11" i="11"/>
  <c r="G10" i="11"/>
  <c r="F10" i="33"/>
  <c r="E12" i="33"/>
  <c r="D11" i="35"/>
  <c r="AA11" i="11" l="1"/>
  <c r="BE11" i="11"/>
  <c r="U10" i="11"/>
  <c r="BC10" i="33"/>
  <c r="BD10" i="11"/>
  <c r="H10" i="11"/>
  <c r="G10" i="33"/>
  <c r="BE11" i="33"/>
  <c r="BF11" i="11"/>
  <c r="H11" i="11"/>
  <c r="G11" i="33"/>
  <c r="F26" i="11"/>
  <c r="F12" i="12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E12" i="12" s="1"/>
  <c r="AF12" i="12" s="1"/>
  <c r="AG12" i="12" s="1"/>
  <c r="AH12" i="12" s="1"/>
  <c r="AI12" i="12" s="1"/>
  <c r="AJ12" i="12" s="1"/>
  <c r="AK12" i="12" s="1"/>
  <c r="AL12" i="12" s="1"/>
  <c r="AM12" i="12" s="1"/>
  <c r="AN12" i="12" s="1"/>
  <c r="AO12" i="12" s="1"/>
  <c r="AP12" i="12" s="1"/>
  <c r="AQ12" i="12" s="1"/>
  <c r="AR12" i="12" s="1"/>
  <c r="AS12" i="12" s="1"/>
  <c r="AT12" i="12" s="1"/>
  <c r="AU12" i="12" s="1"/>
  <c r="AV12" i="12" s="1"/>
  <c r="AW12" i="12" s="1"/>
  <c r="AX12" i="12" s="1"/>
  <c r="AY12" i="12" s="1"/>
  <c r="AZ12" i="12" s="1"/>
  <c r="BA12" i="12" s="1"/>
  <c r="BB12" i="12" s="1"/>
  <c r="BC12" i="12" s="1"/>
  <c r="BD12" i="12" s="1"/>
  <c r="BE12" i="12" s="1"/>
  <c r="BF12" i="12" s="1"/>
  <c r="BG12" i="12" s="1"/>
  <c r="BH12" i="12" s="1"/>
  <c r="BI12" i="12" s="1"/>
  <c r="BJ12" i="12" s="1"/>
  <c r="BK12" i="12" s="1"/>
  <c r="BL12" i="12" s="1"/>
  <c r="BM12" i="12" s="1"/>
  <c r="D29" i="10"/>
  <c r="V10" i="11" l="1"/>
  <c r="BF11" i="33"/>
  <c r="BG11" i="11"/>
  <c r="H11" i="33"/>
  <c r="I11" i="11"/>
  <c r="H10" i="33"/>
  <c r="I10" i="11"/>
  <c r="BD10" i="33"/>
  <c r="BE10" i="11"/>
  <c r="F41" i="9"/>
  <c r="F35" i="10"/>
  <c r="G35" i="10"/>
  <c r="H35" i="10"/>
  <c r="I35" i="10"/>
  <c r="J35" i="10"/>
  <c r="G34" i="10"/>
  <c r="D35" i="10"/>
  <c r="D36" i="10"/>
  <c r="D34" i="10"/>
  <c r="W10" i="11" l="1"/>
  <c r="I10" i="33"/>
  <c r="J10" i="11"/>
  <c r="BE10" i="33"/>
  <c r="BF10" i="11"/>
  <c r="I11" i="33"/>
  <c r="J11" i="11"/>
  <c r="BG11" i="33"/>
  <c r="BH11" i="11"/>
  <c r="F31" i="13"/>
  <c r="F12" i="33"/>
  <c r="F40" i="12"/>
  <c r="BB31" i="13"/>
  <c r="AB31" i="13"/>
  <c r="H31" i="13"/>
  <c r="BG31" i="13"/>
  <c r="AA31" i="13"/>
  <c r="G31" i="13"/>
  <c r="AP31" i="13"/>
  <c r="BF31" i="13"/>
  <c r="Z31" i="13"/>
  <c r="AO31" i="13"/>
  <c r="BE31" i="13"/>
  <c r="Y31" i="13"/>
  <c r="AN31" i="13"/>
  <c r="X31" i="13"/>
  <c r="AW31" i="13"/>
  <c r="AV31" i="13"/>
  <c r="BL31" i="13"/>
  <c r="AQ31" i="13"/>
  <c r="AF31" i="13"/>
  <c r="L31" i="13"/>
  <c r="AE31" i="13"/>
  <c r="K31" i="13"/>
  <c r="AL31" i="13"/>
  <c r="AM31" i="13"/>
  <c r="W31" i="13"/>
  <c r="BD31" i="13"/>
  <c r="V31" i="13"/>
  <c r="AK31" i="13"/>
  <c r="R31" i="13"/>
  <c r="Q31" i="13"/>
  <c r="AU31" i="13"/>
  <c r="P31" i="13"/>
  <c r="AT31" i="13"/>
  <c r="AI31" i="13"/>
  <c r="O31" i="13"/>
  <c r="AS31" i="13"/>
  <c r="AH31" i="13"/>
  <c r="N31" i="13"/>
  <c r="BM31" i="13"/>
  <c r="AR31" i="13"/>
  <c r="M31" i="13"/>
  <c r="S31" i="13"/>
  <c r="BK31" i="13"/>
  <c r="AG31" i="13"/>
  <c r="BJ31" i="13"/>
  <c r="AD31" i="13"/>
  <c r="J31" i="13"/>
  <c r="BI31" i="13"/>
  <c r="AC31" i="13"/>
  <c r="I31" i="13"/>
  <c r="BH31" i="13"/>
  <c r="BC31" i="13"/>
  <c r="AZ31" i="13"/>
  <c r="BA31" i="13"/>
  <c r="U31" i="13"/>
  <c r="AY31" i="13"/>
  <c r="T31" i="13"/>
  <c r="AX31" i="13"/>
  <c r="AJ31" i="13"/>
  <c r="H29" i="10"/>
  <c r="G29" i="10"/>
  <c r="I29" i="10"/>
  <c r="J29" i="10"/>
  <c r="X10" i="11" l="1"/>
  <c r="BH11" i="33"/>
  <c r="BI11" i="11"/>
  <c r="J11" i="33"/>
  <c r="K11" i="11"/>
  <c r="BF10" i="33"/>
  <c r="BG10" i="11"/>
  <c r="J10" i="33"/>
  <c r="K10" i="11"/>
  <c r="F29" i="10"/>
  <c r="F31" i="10" s="1"/>
  <c r="F19" i="12"/>
  <c r="G12" i="33"/>
  <c r="BB26" i="11"/>
  <c r="AP26" i="11"/>
  <c r="AD26" i="11"/>
  <c r="R26" i="11"/>
  <c r="R17" i="11"/>
  <c r="R18" i="11"/>
  <c r="R19" i="11"/>
  <c r="R20" i="11"/>
  <c r="R16" i="11"/>
  <c r="AD17" i="11"/>
  <c r="AD18" i="11"/>
  <c r="AD19" i="11"/>
  <c r="AD20" i="11"/>
  <c r="AD16" i="11"/>
  <c r="BB17" i="11"/>
  <c r="BB18" i="11"/>
  <c r="BB19" i="11"/>
  <c r="BB20" i="11"/>
  <c r="BB16" i="11"/>
  <c r="AP17" i="11"/>
  <c r="AP18" i="11"/>
  <c r="AP19" i="11"/>
  <c r="AP20" i="11"/>
  <c r="AP16" i="11"/>
  <c r="F17" i="11"/>
  <c r="F18" i="11"/>
  <c r="F19" i="11"/>
  <c r="F20" i="11"/>
  <c r="D17" i="11"/>
  <c r="D16" i="6" s="1"/>
  <c r="D18" i="11"/>
  <c r="D17" i="6" s="1"/>
  <c r="D19" i="11"/>
  <c r="D18" i="6" s="1"/>
  <c r="D20" i="11"/>
  <c r="D19" i="6" s="1"/>
  <c r="D16" i="11"/>
  <c r="D15" i="6" s="1"/>
  <c r="F16" i="11"/>
  <c r="D41" i="9"/>
  <c r="F20" i="10"/>
  <c r="G20" i="10"/>
  <c r="H20" i="10"/>
  <c r="I20" i="10"/>
  <c r="J20" i="10"/>
  <c r="D19" i="10"/>
  <c r="J34" i="10"/>
  <c r="H34" i="10"/>
  <c r="I34" i="10"/>
  <c r="B1" i="35"/>
  <c r="Y10" i="11" l="1"/>
  <c r="K11" i="33"/>
  <c r="L11" i="11"/>
  <c r="K10" i="33"/>
  <c r="L10" i="11"/>
  <c r="BG10" i="33"/>
  <c r="BH10" i="11"/>
  <c r="BI11" i="33"/>
  <c r="BJ11" i="11"/>
  <c r="BC16" i="11"/>
  <c r="BD16" i="11" s="1"/>
  <c r="BE16" i="11" s="1"/>
  <c r="BF16" i="11" s="1"/>
  <c r="BG16" i="11" s="1"/>
  <c r="BH16" i="11" s="1"/>
  <c r="BI16" i="11" s="1"/>
  <c r="BJ16" i="11" s="1"/>
  <c r="BK16" i="11" s="1"/>
  <c r="BL16" i="11" s="1"/>
  <c r="BM16" i="11" s="1"/>
  <c r="AQ16" i="11"/>
  <c r="AR16" i="11" s="1"/>
  <c r="AS16" i="11" s="1"/>
  <c r="AT16" i="11" s="1"/>
  <c r="AU16" i="11" s="1"/>
  <c r="AV16" i="11" s="1"/>
  <c r="AW16" i="11" s="1"/>
  <c r="AX16" i="11" s="1"/>
  <c r="AY16" i="11" s="1"/>
  <c r="AZ16" i="11" s="1"/>
  <c r="BA16" i="11" s="1"/>
  <c r="S16" i="11"/>
  <c r="T16" i="11" s="1"/>
  <c r="U16" i="11" s="1"/>
  <c r="V16" i="11" s="1"/>
  <c r="W16" i="11" s="1"/>
  <c r="X16" i="11" s="1"/>
  <c r="Y16" i="11" s="1"/>
  <c r="Z16" i="11" s="1"/>
  <c r="AA16" i="11" s="1"/>
  <c r="AB16" i="11" s="1"/>
  <c r="AC16" i="11" s="1"/>
  <c r="AE16" i="11"/>
  <c r="AF16" i="11" s="1"/>
  <c r="AG16" i="11" s="1"/>
  <c r="AH16" i="11" s="1"/>
  <c r="AI16" i="11" s="1"/>
  <c r="AJ16" i="11" s="1"/>
  <c r="AK16" i="11" s="1"/>
  <c r="AL16" i="11" s="1"/>
  <c r="AM16" i="11" s="1"/>
  <c r="AN16" i="11" s="1"/>
  <c r="AO16" i="11" s="1"/>
  <c r="H15" i="6" s="1"/>
  <c r="G16" i="11"/>
  <c r="H16" i="11" s="1"/>
  <c r="I16" i="11" s="1"/>
  <c r="J16" i="11" s="1"/>
  <c r="K16" i="11" s="1"/>
  <c r="L16" i="11" s="1"/>
  <c r="M16" i="11" s="1"/>
  <c r="N16" i="11" s="1"/>
  <c r="O16" i="11" s="1"/>
  <c r="P16" i="11" s="1"/>
  <c r="Q16" i="11" s="1"/>
  <c r="H12" i="33"/>
  <c r="AQ19" i="11"/>
  <c r="AR19" i="11" s="1"/>
  <c r="AS19" i="11" s="1"/>
  <c r="AT19" i="11" s="1"/>
  <c r="AU19" i="11" s="1"/>
  <c r="AV19" i="11" s="1"/>
  <c r="AW19" i="11" s="1"/>
  <c r="AX19" i="11" s="1"/>
  <c r="AY19" i="11" s="1"/>
  <c r="AZ19" i="11" s="1"/>
  <c r="BA19" i="11" s="1"/>
  <c r="AE20" i="11"/>
  <c r="AF20" i="11" s="1"/>
  <c r="AG20" i="11" s="1"/>
  <c r="AH20" i="11" s="1"/>
  <c r="AI20" i="11" s="1"/>
  <c r="AJ20" i="11" s="1"/>
  <c r="AK20" i="11" s="1"/>
  <c r="AL20" i="11" s="1"/>
  <c r="AM20" i="11" s="1"/>
  <c r="AN20" i="11" s="1"/>
  <c r="AO20" i="11" s="1"/>
  <c r="AQ17" i="11"/>
  <c r="AR17" i="11" s="1"/>
  <c r="AS17" i="11" s="1"/>
  <c r="AT17" i="11" s="1"/>
  <c r="AU17" i="11" s="1"/>
  <c r="AV17" i="11" s="1"/>
  <c r="AW17" i="11" s="1"/>
  <c r="AX17" i="11" s="1"/>
  <c r="AY17" i="11" s="1"/>
  <c r="AZ17" i="11" s="1"/>
  <c r="BA17" i="11" s="1"/>
  <c r="AQ20" i="11"/>
  <c r="AR20" i="11" s="1"/>
  <c r="AS20" i="11" s="1"/>
  <c r="AT20" i="11" s="1"/>
  <c r="AU20" i="11" s="1"/>
  <c r="AV20" i="11" s="1"/>
  <c r="AW20" i="11" s="1"/>
  <c r="AX20" i="11" s="1"/>
  <c r="AY20" i="11" s="1"/>
  <c r="AZ20" i="11" s="1"/>
  <c r="BA20" i="11" s="1"/>
  <c r="G20" i="1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G19" i="11"/>
  <c r="H19" i="11" s="1"/>
  <c r="I19" i="11" s="1"/>
  <c r="J19" i="11" s="1"/>
  <c r="K19" i="11" s="1"/>
  <c r="L19" i="11" s="1"/>
  <c r="M19" i="11" s="1"/>
  <c r="N19" i="11" s="1"/>
  <c r="O19" i="11" s="1"/>
  <c r="P19" i="11" s="1"/>
  <c r="Q19" i="11" s="1"/>
  <c r="AE19" i="11"/>
  <c r="AF19" i="11" s="1"/>
  <c r="AG19" i="11" s="1"/>
  <c r="AH19" i="11" s="1"/>
  <c r="AI19" i="11" s="1"/>
  <c r="AJ19" i="11" s="1"/>
  <c r="AK19" i="11" s="1"/>
  <c r="AL19" i="11" s="1"/>
  <c r="AM19" i="11" s="1"/>
  <c r="AN19" i="11" s="1"/>
  <c r="AO19" i="11" s="1"/>
  <c r="AE18" i="11"/>
  <c r="AF18" i="11" s="1"/>
  <c r="AG18" i="11" s="1"/>
  <c r="AH18" i="11" s="1"/>
  <c r="AI18" i="11" s="1"/>
  <c r="AJ18" i="11" s="1"/>
  <c r="AK18" i="11" s="1"/>
  <c r="AL18" i="11" s="1"/>
  <c r="AM18" i="11" s="1"/>
  <c r="AN18" i="11" s="1"/>
  <c r="AO18" i="11" s="1"/>
  <c r="BC18" i="11"/>
  <c r="BD18" i="11" s="1"/>
  <c r="BE18" i="11" s="1"/>
  <c r="BF18" i="11" s="1"/>
  <c r="BG18" i="11" s="1"/>
  <c r="BH18" i="11" s="1"/>
  <c r="BI18" i="11" s="1"/>
  <c r="BJ18" i="11" s="1"/>
  <c r="BK18" i="11" s="1"/>
  <c r="BL18" i="11" s="1"/>
  <c r="BM18" i="11" s="1"/>
  <c r="S20" i="11"/>
  <c r="T20" i="11" s="1"/>
  <c r="U20" i="11" s="1"/>
  <c r="V20" i="11" s="1"/>
  <c r="W20" i="11" s="1"/>
  <c r="X20" i="11" s="1"/>
  <c r="Y20" i="11" s="1"/>
  <c r="Z20" i="11" s="1"/>
  <c r="AA20" i="11" s="1"/>
  <c r="AB20" i="11" s="1"/>
  <c r="AC20" i="11" s="1"/>
  <c r="AE17" i="11"/>
  <c r="AF17" i="11" s="1"/>
  <c r="AG17" i="11" s="1"/>
  <c r="AH17" i="11" s="1"/>
  <c r="AI17" i="11" s="1"/>
  <c r="AJ17" i="11" s="1"/>
  <c r="AK17" i="11" s="1"/>
  <c r="AL17" i="11" s="1"/>
  <c r="AM17" i="11" s="1"/>
  <c r="AN17" i="11" s="1"/>
  <c r="AO17" i="11" s="1"/>
  <c r="G18" i="11"/>
  <c r="H18" i="11" s="1"/>
  <c r="I18" i="11" s="1"/>
  <c r="J18" i="11" s="1"/>
  <c r="K18" i="11" s="1"/>
  <c r="L18" i="11" s="1"/>
  <c r="M18" i="11" s="1"/>
  <c r="N18" i="11" s="1"/>
  <c r="O18" i="11" s="1"/>
  <c r="P18" i="11" s="1"/>
  <c r="Q18" i="11" s="1"/>
  <c r="BC20" i="11"/>
  <c r="BD20" i="11" s="1"/>
  <c r="BE20" i="11" s="1"/>
  <c r="BF20" i="11" s="1"/>
  <c r="BG20" i="11" s="1"/>
  <c r="BH20" i="11" s="1"/>
  <c r="BI20" i="11" s="1"/>
  <c r="BJ20" i="11" s="1"/>
  <c r="BK20" i="11" s="1"/>
  <c r="BL20" i="11" s="1"/>
  <c r="BM20" i="11" s="1"/>
  <c r="BC19" i="11"/>
  <c r="BD19" i="11" s="1"/>
  <c r="BE19" i="11" s="1"/>
  <c r="BF19" i="11" s="1"/>
  <c r="BG19" i="11" s="1"/>
  <c r="BH19" i="11" s="1"/>
  <c r="BI19" i="11" s="1"/>
  <c r="BJ19" i="11" s="1"/>
  <c r="BK19" i="11" s="1"/>
  <c r="BL19" i="11" s="1"/>
  <c r="BM19" i="11" s="1"/>
  <c r="G17" i="11"/>
  <c r="H17" i="11" s="1"/>
  <c r="I17" i="11" s="1"/>
  <c r="J17" i="11" s="1"/>
  <c r="K17" i="11" s="1"/>
  <c r="L17" i="11" s="1"/>
  <c r="M17" i="11" s="1"/>
  <c r="N17" i="11" s="1"/>
  <c r="O17" i="11" s="1"/>
  <c r="P17" i="11" s="1"/>
  <c r="Q17" i="11" s="1"/>
  <c r="S19" i="11"/>
  <c r="T19" i="11" s="1"/>
  <c r="U19" i="11" s="1"/>
  <c r="V19" i="11" s="1"/>
  <c r="W19" i="11" s="1"/>
  <c r="X19" i="11" s="1"/>
  <c r="Y19" i="11" s="1"/>
  <c r="Z19" i="11" s="1"/>
  <c r="AA19" i="11" s="1"/>
  <c r="AB19" i="11" s="1"/>
  <c r="AC19" i="11" s="1"/>
  <c r="S17" i="11"/>
  <c r="T17" i="11" s="1"/>
  <c r="U17" i="11" s="1"/>
  <c r="V17" i="11" s="1"/>
  <c r="W17" i="11" s="1"/>
  <c r="X17" i="11" s="1"/>
  <c r="Y17" i="11" s="1"/>
  <c r="Z17" i="11" s="1"/>
  <c r="AA17" i="11" s="1"/>
  <c r="AB17" i="11" s="1"/>
  <c r="AC17" i="11" s="1"/>
  <c r="AQ18" i="11"/>
  <c r="AR18" i="11" s="1"/>
  <c r="AS18" i="11" s="1"/>
  <c r="AT18" i="11" s="1"/>
  <c r="AU18" i="11" s="1"/>
  <c r="AV18" i="11" s="1"/>
  <c r="AW18" i="11" s="1"/>
  <c r="AX18" i="11" s="1"/>
  <c r="AY18" i="11" s="1"/>
  <c r="AZ18" i="11" s="1"/>
  <c r="BA18" i="11" s="1"/>
  <c r="BC17" i="11"/>
  <c r="BD17" i="11" s="1"/>
  <c r="BE17" i="11" s="1"/>
  <c r="BF17" i="11" s="1"/>
  <c r="BG17" i="11" s="1"/>
  <c r="BH17" i="11" s="1"/>
  <c r="BI17" i="11" s="1"/>
  <c r="BJ17" i="11" s="1"/>
  <c r="BK17" i="11" s="1"/>
  <c r="BL17" i="11" s="1"/>
  <c r="BM17" i="11" s="1"/>
  <c r="S18" i="11"/>
  <c r="T18" i="11" s="1"/>
  <c r="U18" i="11" s="1"/>
  <c r="V18" i="11" s="1"/>
  <c r="W18" i="11" s="1"/>
  <c r="X18" i="11" s="1"/>
  <c r="Y18" i="11" s="1"/>
  <c r="Z18" i="11" s="1"/>
  <c r="AA18" i="11" s="1"/>
  <c r="AB18" i="11" s="1"/>
  <c r="AC18" i="11" s="1"/>
  <c r="G41" i="9"/>
  <c r="H41" i="9" s="1"/>
  <c r="I41" i="9" s="1"/>
  <c r="J41" i="9" s="1"/>
  <c r="G41" i="12"/>
  <c r="H41" i="12" s="1"/>
  <c r="I41" i="12" s="1"/>
  <c r="J41" i="12" s="1"/>
  <c r="K41" i="12" s="1"/>
  <c r="L41" i="12" s="1"/>
  <c r="M41" i="12" s="1"/>
  <c r="N41" i="12" s="1"/>
  <c r="O41" i="12" s="1"/>
  <c r="P41" i="12" s="1"/>
  <c r="Q41" i="12" s="1"/>
  <c r="R41" i="12" s="1"/>
  <c r="S41" i="12" s="1"/>
  <c r="T41" i="12" s="1"/>
  <c r="U41" i="12" s="1"/>
  <c r="V41" i="12" s="1"/>
  <c r="W41" i="12" s="1"/>
  <c r="X41" i="12" s="1"/>
  <c r="Y41" i="12" s="1"/>
  <c r="Z41" i="12" s="1"/>
  <c r="AA41" i="12" s="1"/>
  <c r="AB41" i="12" s="1"/>
  <c r="AC41" i="12" s="1"/>
  <c r="AD41" i="12" s="1"/>
  <c r="AE41" i="12" s="1"/>
  <c r="AF41" i="12" s="1"/>
  <c r="AG41" i="12" s="1"/>
  <c r="AH41" i="12" s="1"/>
  <c r="AI41" i="12" s="1"/>
  <c r="AJ41" i="12" s="1"/>
  <c r="AK41" i="12" s="1"/>
  <c r="AL41" i="12" s="1"/>
  <c r="AM41" i="12" s="1"/>
  <c r="AN41" i="12" s="1"/>
  <c r="AO41" i="12" s="1"/>
  <c r="AP41" i="12" s="1"/>
  <c r="AQ41" i="12" s="1"/>
  <c r="AR41" i="12" s="1"/>
  <c r="AS41" i="12" s="1"/>
  <c r="AT41" i="12" s="1"/>
  <c r="AU41" i="12" s="1"/>
  <c r="AV41" i="12" s="1"/>
  <c r="AW41" i="12" s="1"/>
  <c r="AX41" i="12" s="1"/>
  <c r="AY41" i="12" s="1"/>
  <c r="AZ41" i="12" s="1"/>
  <c r="BA41" i="12" s="1"/>
  <c r="BB41" i="12" s="1"/>
  <c r="BC41" i="12" s="1"/>
  <c r="BD41" i="12" s="1"/>
  <c r="BE41" i="12" s="1"/>
  <c r="BF41" i="12" s="1"/>
  <c r="BG41" i="12" s="1"/>
  <c r="BH41" i="12" s="1"/>
  <c r="BI41" i="12" s="1"/>
  <c r="BJ41" i="12" s="1"/>
  <c r="BK41" i="12" s="1"/>
  <c r="BL41" i="12" s="1"/>
  <c r="BM41" i="12" s="1"/>
  <c r="F18" i="10"/>
  <c r="Z10" i="11" l="1"/>
  <c r="BJ11" i="33"/>
  <c r="BK11" i="11"/>
  <c r="BH10" i="33"/>
  <c r="BI10" i="11"/>
  <c r="L10" i="33"/>
  <c r="M10" i="11"/>
  <c r="L11" i="33"/>
  <c r="M11" i="11"/>
  <c r="G13" i="11"/>
  <c r="G15" i="6"/>
  <c r="G19" i="12"/>
  <c r="F15" i="6"/>
  <c r="H16" i="6"/>
  <c r="H13" i="11"/>
  <c r="I16" i="6"/>
  <c r="J16" i="6"/>
  <c r="I15" i="6"/>
  <c r="G16" i="6"/>
  <c r="F16" i="6"/>
  <c r="J15" i="6"/>
  <c r="I12" i="33"/>
  <c r="F17" i="6"/>
  <c r="J19" i="6"/>
  <c r="G19" i="6"/>
  <c r="G17" i="6"/>
  <c r="I17" i="6"/>
  <c r="H18" i="6"/>
  <c r="I18" i="6"/>
  <c r="J17" i="6"/>
  <c r="H19" i="6"/>
  <c r="F18" i="6"/>
  <c r="F19" i="6"/>
  <c r="J18" i="6"/>
  <c r="I19" i="6"/>
  <c r="H17" i="6"/>
  <c r="G18" i="6"/>
  <c r="G26" i="11"/>
  <c r="H26" i="11" s="1"/>
  <c r="I26" i="11" s="1"/>
  <c r="J26" i="11" s="1"/>
  <c r="K26" i="11" s="1"/>
  <c r="L26" i="11" s="1"/>
  <c r="M26" i="11" s="1"/>
  <c r="N26" i="11" s="1"/>
  <c r="O26" i="11" s="1"/>
  <c r="P26" i="11" s="1"/>
  <c r="Q26" i="11" s="1"/>
  <c r="S26" i="11" s="1"/>
  <c r="T26" i="11" s="1"/>
  <c r="U26" i="11" s="1"/>
  <c r="V26" i="11" s="1"/>
  <c r="W26" i="11" s="1"/>
  <c r="X26" i="11" s="1"/>
  <c r="Y26" i="11" s="1"/>
  <c r="Z26" i="11" s="1"/>
  <c r="AA26" i="11" s="1"/>
  <c r="AB26" i="11" s="1"/>
  <c r="AC26" i="11" s="1"/>
  <c r="AE26" i="11" s="1"/>
  <c r="AF26" i="11" s="1"/>
  <c r="AG26" i="11" s="1"/>
  <c r="AH26" i="11" s="1"/>
  <c r="AI26" i="11" s="1"/>
  <c r="AJ26" i="11" s="1"/>
  <c r="AK26" i="11" s="1"/>
  <c r="AL26" i="11" s="1"/>
  <c r="AM26" i="11" s="1"/>
  <c r="AN26" i="11" s="1"/>
  <c r="AO26" i="11" s="1"/>
  <c r="AQ26" i="11" s="1"/>
  <c r="AR26" i="11" s="1"/>
  <c r="AS26" i="11" s="1"/>
  <c r="AT26" i="11" s="1"/>
  <c r="AU26" i="11" s="1"/>
  <c r="AV26" i="11" s="1"/>
  <c r="AW26" i="11" s="1"/>
  <c r="AX26" i="11" s="1"/>
  <c r="AY26" i="11" s="1"/>
  <c r="AZ26" i="11" s="1"/>
  <c r="BA26" i="11" s="1"/>
  <c r="BC26" i="11" s="1"/>
  <c r="BD26" i="11" s="1"/>
  <c r="BE26" i="11" s="1"/>
  <c r="BF26" i="11" s="1"/>
  <c r="BG26" i="11" s="1"/>
  <c r="BH26" i="11" s="1"/>
  <c r="BI26" i="11" s="1"/>
  <c r="BJ26" i="11" s="1"/>
  <c r="BK26" i="11" s="1"/>
  <c r="BL26" i="11" s="1"/>
  <c r="BM26" i="11" s="1"/>
  <c r="F22" i="6" l="1"/>
  <c r="AA10" i="11"/>
  <c r="M11" i="33"/>
  <c r="N11" i="11"/>
  <c r="M10" i="33"/>
  <c r="N10" i="11"/>
  <c r="BI10" i="33"/>
  <c r="BJ10" i="11"/>
  <c r="BK11" i="33"/>
  <c r="BL11" i="11"/>
  <c r="I13" i="11"/>
  <c r="H19" i="12"/>
  <c r="J12" i="33"/>
  <c r="F34" i="10"/>
  <c r="AB10" i="11" l="1"/>
  <c r="BM11" i="11"/>
  <c r="BJ10" i="33"/>
  <c r="BK10" i="11"/>
  <c r="N10" i="33"/>
  <c r="O10" i="11"/>
  <c r="N11" i="33"/>
  <c r="O11" i="11"/>
  <c r="J13" i="11"/>
  <c r="I19" i="12"/>
  <c r="K12" i="33"/>
  <c r="AC10" i="11" l="1"/>
  <c r="BK10" i="33"/>
  <c r="BL10" i="11"/>
  <c r="O10" i="33"/>
  <c r="P10" i="11"/>
  <c r="O11" i="33"/>
  <c r="P11" i="11"/>
  <c r="K13" i="11"/>
  <c r="J19" i="12"/>
  <c r="L12" i="33"/>
  <c r="Q11" i="11" l="1"/>
  <c r="Q10" i="11"/>
  <c r="BM10" i="11"/>
  <c r="L13" i="11"/>
  <c r="K19" i="12"/>
  <c r="M12" i="33"/>
  <c r="B2" i="33"/>
  <c r="D7" i="33"/>
  <c r="E7" i="33" s="1"/>
  <c r="F7" i="33" s="1"/>
  <c r="G7" i="33" s="1"/>
  <c r="H7" i="33" s="1"/>
  <c r="I7" i="33" s="1"/>
  <c r="J7" i="33" s="1"/>
  <c r="K7" i="33" s="1"/>
  <c r="L7" i="33" s="1"/>
  <c r="M7" i="33" s="1"/>
  <c r="N7" i="33" s="1"/>
  <c r="O7" i="33" s="1"/>
  <c r="P7" i="33" s="1"/>
  <c r="Q7" i="33" s="1"/>
  <c r="R7" i="33" s="1"/>
  <c r="S7" i="33" s="1"/>
  <c r="T7" i="33" s="1"/>
  <c r="U7" i="33" s="1"/>
  <c r="V7" i="33" s="1"/>
  <c r="W7" i="33" s="1"/>
  <c r="X7" i="33" s="1"/>
  <c r="Y7" i="33" s="1"/>
  <c r="Z7" i="33" s="1"/>
  <c r="AA7" i="33" s="1"/>
  <c r="AB7" i="33" s="1"/>
  <c r="AC7" i="33" s="1"/>
  <c r="AD7" i="33" s="1"/>
  <c r="AE7" i="33" s="1"/>
  <c r="AF7" i="33" s="1"/>
  <c r="AG7" i="33" s="1"/>
  <c r="AH7" i="33" s="1"/>
  <c r="AI7" i="33" s="1"/>
  <c r="AJ7" i="33" s="1"/>
  <c r="AK7" i="33" s="1"/>
  <c r="AL7" i="33" s="1"/>
  <c r="AM7" i="33" s="1"/>
  <c r="AN7" i="33" s="1"/>
  <c r="AO7" i="33" s="1"/>
  <c r="AP7" i="33" s="1"/>
  <c r="AQ7" i="33" s="1"/>
  <c r="AR7" i="33" s="1"/>
  <c r="AS7" i="33" s="1"/>
  <c r="AT7" i="33" s="1"/>
  <c r="AU7" i="33" s="1"/>
  <c r="AV7" i="33" s="1"/>
  <c r="AW7" i="33" s="1"/>
  <c r="AX7" i="33" s="1"/>
  <c r="AY7" i="33" s="1"/>
  <c r="AZ7" i="33" s="1"/>
  <c r="BA7" i="33" s="1"/>
  <c r="BB7" i="33" s="1"/>
  <c r="BC7" i="33" s="1"/>
  <c r="BD7" i="33" s="1"/>
  <c r="BE7" i="33" s="1"/>
  <c r="BF7" i="33" s="1"/>
  <c r="BG7" i="33" s="1"/>
  <c r="BH7" i="33" s="1"/>
  <c r="BI7" i="33" s="1"/>
  <c r="BJ7" i="33" s="1"/>
  <c r="BK7" i="33" s="1"/>
  <c r="M13" i="11" l="1"/>
  <c r="L19" i="12"/>
  <c r="N12" i="33"/>
  <c r="N13" i="11" l="1"/>
  <c r="M19" i="12"/>
  <c r="O12" i="33"/>
  <c r="O13" i="11" l="1"/>
  <c r="N19" i="12"/>
  <c r="P12" i="33"/>
  <c r="F24" i="13"/>
  <c r="G18" i="10"/>
  <c r="P13" i="11" l="1"/>
  <c r="O19" i="12"/>
  <c r="F9" i="6"/>
  <c r="Q12" i="33"/>
  <c r="B16" i="13"/>
  <c r="F8" i="6" l="1"/>
  <c r="F11" i="6" s="1"/>
  <c r="P19" i="12"/>
  <c r="R12" i="33"/>
  <c r="H18" i="10"/>
  <c r="F38" i="13"/>
  <c r="F28" i="11"/>
  <c r="Q13" i="11" l="1"/>
  <c r="Q19" i="12"/>
  <c r="S12" i="33"/>
  <c r="I18" i="10"/>
  <c r="G38" i="13"/>
  <c r="G28" i="11"/>
  <c r="R19" i="12" l="1"/>
  <c r="R13" i="11"/>
  <c r="T12" i="33"/>
  <c r="J18" i="10"/>
  <c r="H28" i="11"/>
  <c r="S19" i="12" l="1"/>
  <c r="S13" i="11"/>
  <c r="U12" i="33"/>
  <c r="T19" i="12" l="1"/>
  <c r="T13" i="11"/>
  <c r="V12" i="33"/>
  <c r="U13" i="11" l="1"/>
  <c r="U19" i="12"/>
  <c r="W12" i="33"/>
  <c r="V13" i="11" l="1"/>
  <c r="V19" i="12"/>
  <c r="X12" i="33"/>
  <c r="W13" i="11" l="1"/>
  <c r="F34" i="9"/>
  <c r="W19" i="12"/>
  <c r="Y12" i="33"/>
  <c r="X13" i="11" l="1"/>
  <c r="X19" i="12"/>
  <c r="Z12" i="33"/>
  <c r="H19" i="10"/>
  <c r="J19" i="10"/>
  <c r="I19" i="10"/>
  <c r="G19" i="10"/>
  <c r="Y13" i="11" l="1"/>
  <c r="Y19" i="12"/>
  <c r="AA12" i="33"/>
  <c r="Z13" i="11" l="1"/>
  <c r="Z19" i="12"/>
  <c r="AB12" i="33"/>
  <c r="F19" i="10"/>
  <c r="AA13" i="11" l="1"/>
  <c r="G9" i="6"/>
  <c r="AA19" i="12"/>
  <c r="AC12" i="33"/>
  <c r="AB13" i="11" l="1"/>
  <c r="G8" i="6"/>
  <c r="AB19" i="12"/>
  <c r="AD12" i="33"/>
  <c r="F36" i="10"/>
  <c r="F38" i="10" s="1"/>
  <c r="AC13" i="11" l="1"/>
  <c r="AD13" i="11"/>
  <c r="G11" i="6"/>
  <c r="AC19" i="12"/>
  <c r="AE12" i="33"/>
  <c r="AE13" i="11" l="1"/>
  <c r="AD19" i="12"/>
  <c r="F33" i="9"/>
  <c r="AF12" i="33"/>
  <c r="AF13" i="11" l="1"/>
  <c r="AE19" i="12"/>
  <c r="AG12" i="33"/>
  <c r="AG13" i="11" l="1"/>
  <c r="AF19" i="12"/>
  <c r="AH12" i="33"/>
  <c r="F31" i="6"/>
  <c r="AH13" i="11" l="1"/>
  <c r="AG19" i="12"/>
  <c r="AI12" i="33"/>
  <c r="AI13" i="11" l="1"/>
  <c r="AH19" i="12"/>
  <c r="AJ12" i="33"/>
  <c r="AJ13" i="11" l="1"/>
  <c r="G34" i="9"/>
  <c r="AI19" i="12"/>
  <c r="AK12" i="33"/>
  <c r="AK13" i="11" l="1"/>
  <c r="AJ19" i="12"/>
  <c r="AL12" i="33"/>
  <c r="AK19" i="12" l="1"/>
  <c r="AM12" i="33"/>
  <c r="B2" i="19"/>
  <c r="G4" i="12"/>
  <c r="F6" i="13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T6" i="13" s="1"/>
  <c r="U6" i="13" s="1"/>
  <c r="V6" i="13" s="1"/>
  <c r="W6" i="13" s="1"/>
  <c r="X6" i="13" s="1"/>
  <c r="Y6" i="13" s="1"/>
  <c r="Z6" i="13" s="1"/>
  <c r="AA6" i="13" s="1"/>
  <c r="AB6" i="13" s="1"/>
  <c r="AC6" i="13" s="1"/>
  <c r="AD6" i="13" s="1"/>
  <c r="AE6" i="13" s="1"/>
  <c r="AF6" i="13" s="1"/>
  <c r="AG6" i="13" s="1"/>
  <c r="AH6" i="13" s="1"/>
  <c r="AI6" i="13" s="1"/>
  <c r="AJ6" i="13" s="1"/>
  <c r="AK6" i="13" s="1"/>
  <c r="AL6" i="13" s="1"/>
  <c r="AM6" i="13" s="1"/>
  <c r="AN6" i="13" s="1"/>
  <c r="AO6" i="13" s="1"/>
  <c r="AP6" i="13" s="1"/>
  <c r="AQ6" i="13" s="1"/>
  <c r="AR6" i="13" s="1"/>
  <c r="AS6" i="13" s="1"/>
  <c r="AT6" i="13" s="1"/>
  <c r="AU6" i="13" s="1"/>
  <c r="AV6" i="13" s="1"/>
  <c r="AW6" i="13" s="1"/>
  <c r="AX6" i="13" s="1"/>
  <c r="AY6" i="13" s="1"/>
  <c r="AZ6" i="13" s="1"/>
  <c r="BA6" i="13" s="1"/>
  <c r="BB6" i="13" s="1"/>
  <c r="BC6" i="13" s="1"/>
  <c r="BD6" i="13" s="1"/>
  <c r="BE6" i="13" s="1"/>
  <c r="BF6" i="13" s="1"/>
  <c r="BG6" i="13" s="1"/>
  <c r="BH6" i="13" s="1"/>
  <c r="BI6" i="13" s="1"/>
  <c r="BJ6" i="13" s="1"/>
  <c r="BK6" i="13" s="1"/>
  <c r="BL6" i="13" s="1"/>
  <c r="BM6" i="13" s="1"/>
  <c r="F27" i="9"/>
  <c r="G27" i="9"/>
  <c r="H27" i="9"/>
  <c r="I27" i="9"/>
  <c r="J27" i="9"/>
  <c r="F28" i="9"/>
  <c r="G28" i="9"/>
  <c r="H28" i="9"/>
  <c r="I28" i="9"/>
  <c r="J28" i="9"/>
  <c r="J26" i="9"/>
  <c r="I26" i="9"/>
  <c r="H26" i="9"/>
  <c r="G26" i="9"/>
  <c r="F26" i="9"/>
  <c r="F6" i="12"/>
  <c r="G6" i="12" s="1"/>
  <c r="H6" i="12" s="1"/>
  <c r="I6" i="12" s="1"/>
  <c r="J6" i="12" s="1"/>
  <c r="K6" i="12" s="1"/>
  <c r="L6" i="12" s="1"/>
  <c r="M6" i="12" s="1"/>
  <c r="N6" i="12" s="1"/>
  <c r="O6" i="12" s="1"/>
  <c r="P6" i="12" s="1"/>
  <c r="Q6" i="12" s="1"/>
  <c r="R6" i="12" s="1"/>
  <c r="S6" i="12" s="1"/>
  <c r="T6" i="12" s="1"/>
  <c r="U6" i="12" s="1"/>
  <c r="V6" i="12" s="1"/>
  <c r="W6" i="12" s="1"/>
  <c r="X6" i="12" s="1"/>
  <c r="Y6" i="12" s="1"/>
  <c r="Z6" i="12" s="1"/>
  <c r="AA6" i="12" s="1"/>
  <c r="AB6" i="12" s="1"/>
  <c r="AC6" i="12" s="1"/>
  <c r="AD6" i="12" s="1"/>
  <c r="AE6" i="12" s="1"/>
  <c r="AF6" i="12" s="1"/>
  <c r="AG6" i="12" s="1"/>
  <c r="AH6" i="12" s="1"/>
  <c r="AI6" i="12" s="1"/>
  <c r="AJ6" i="12" s="1"/>
  <c r="AK6" i="12" s="1"/>
  <c r="AL6" i="12" s="1"/>
  <c r="AM6" i="12" s="1"/>
  <c r="AN6" i="12" s="1"/>
  <c r="AO6" i="12" s="1"/>
  <c r="AP6" i="12" s="1"/>
  <c r="AQ6" i="12" s="1"/>
  <c r="AR6" i="12" s="1"/>
  <c r="AS6" i="12" s="1"/>
  <c r="AT6" i="12" s="1"/>
  <c r="AU6" i="12" s="1"/>
  <c r="AV6" i="12" s="1"/>
  <c r="AW6" i="12" s="1"/>
  <c r="AX6" i="12" s="1"/>
  <c r="AY6" i="12" s="1"/>
  <c r="AZ6" i="12" s="1"/>
  <c r="BA6" i="12" s="1"/>
  <c r="BB6" i="12" s="1"/>
  <c r="BC6" i="12" s="1"/>
  <c r="BD6" i="12" s="1"/>
  <c r="BE6" i="12" s="1"/>
  <c r="BF6" i="12" s="1"/>
  <c r="BG6" i="12" s="1"/>
  <c r="BH6" i="12" s="1"/>
  <c r="BI6" i="12" s="1"/>
  <c r="BJ6" i="12" s="1"/>
  <c r="BK6" i="12" s="1"/>
  <c r="BL6" i="12" s="1"/>
  <c r="BM6" i="12" s="1"/>
  <c r="BM4" i="12"/>
  <c r="BL4" i="12"/>
  <c r="BK4" i="12"/>
  <c r="BJ4" i="12"/>
  <c r="BI4" i="12"/>
  <c r="BH4" i="12"/>
  <c r="BG4" i="12"/>
  <c r="BF4" i="12"/>
  <c r="BE4" i="12"/>
  <c r="BD4" i="12"/>
  <c r="BC4" i="12"/>
  <c r="BB4" i="12"/>
  <c r="BA4" i="12"/>
  <c r="AZ4" i="12"/>
  <c r="AY4" i="12"/>
  <c r="AX4" i="12"/>
  <c r="AW4" i="12"/>
  <c r="AV4" i="12"/>
  <c r="AU4" i="12"/>
  <c r="AT4" i="12"/>
  <c r="AS4" i="12"/>
  <c r="AR4" i="12"/>
  <c r="AQ4" i="12"/>
  <c r="AP4" i="12"/>
  <c r="AO4" i="12"/>
  <c r="AN4" i="12"/>
  <c r="AM4" i="12"/>
  <c r="AL4" i="12"/>
  <c r="AK4" i="12"/>
  <c r="AJ4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2" i="9"/>
  <c r="G2" i="13"/>
  <c r="B1" i="10"/>
  <c r="D17" i="35"/>
  <c r="D18" i="35"/>
  <c r="D13" i="35"/>
  <c r="AL13" i="11" l="1"/>
  <c r="AM13" i="11"/>
  <c r="AL19" i="12"/>
  <c r="AN12" i="33"/>
  <c r="AN13" i="11" l="1"/>
  <c r="AM19" i="12"/>
  <c r="H9" i="6"/>
  <c r="AO12" i="33"/>
  <c r="G36" i="10"/>
  <c r="H8" i="6" l="1"/>
  <c r="H11" i="6" s="1"/>
  <c r="AN19" i="12"/>
  <c r="AP12" i="33"/>
  <c r="G40" i="12"/>
  <c r="G2" i="11"/>
  <c r="B1" i="11"/>
  <c r="F6" i="11"/>
  <c r="D19" i="35"/>
  <c r="D20" i="35"/>
  <c r="D21" i="35"/>
  <c r="B1" i="6"/>
  <c r="AO13" i="11" l="1"/>
  <c r="AP13" i="11"/>
  <c r="AO19" i="12"/>
  <c r="AQ12" i="33"/>
  <c r="G6" i="1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6" i="11" s="1"/>
  <c r="AI6" i="11" s="1"/>
  <c r="AJ6" i="11" s="1"/>
  <c r="AK6" i="11" s="1"/>
  <c r="AL6" i="11" s="1"/>
  <c r="AM6" i="11" s="1"/>
  <c r="AN6" i="11" s="1"/>
  <c r="AO6" i="11" s="1"/>
  <c r="AP6" i="11" s="1"/>
  <c r="AQ6" i="11" s="1"/>
  <c r="AR6" i="11" s="1"/>
  <c r="AS6" i="11" s="1"/>
  <c r="AT6" i="11" s="1"/>
  <c r="AU6" i="11" s="1"/>
  <c r="AV6" i="11" s="1"/>
  <c r="AW6" i="11" s="1"/>
  <c r="AX6" i="11" s="1"/>
  <c r="AY6" i="11" s="1"/>
  <c r="AZ6" i="11" s="1"/>
  <c r="BA6" i="11" s="1"/>
  <c r="BB6" i="11" s="1"/>
  <c r="BC6" i="11" s="1"/>
  <c r="BD6" i="11" s="1"/>
  <c r="BE6" i="11" s="1"/>
  <c r="BF6" i="11" s="1"/>
  <c r="BG6" i="11" s="1"/>
  <c r="BH6" i="11" s="1"/>
  <c r="BI6" i="11" s="1"/>
  <c r="BJ6" i="11" s="1"/>
  <c r="BK6" i="11" s="1"/>
  <c r="BL6" i="11" s="1"/>
  <c r="BM6" i="11" s="1"/>
  <c r="AQ13" i="11" l="1"/>
  <c r="G31" i="6"/>
  <c r="AP19" i="12"/>
  <c r="G33" i="9"/>
  <c r="AR12" i="33"/>
  <c r="AR13" i="11" l="1"/>
  <c r="AQ19" i="12"/>
  <c r="AS12" i="33"/>
  <c r="AS13" i="11" l="1"/>
  <c r="AR19" i="12"/>
  <c r="AT12" i="33"/>
  <c r="F15" i="13"/>
  <c r="H13" i="10"/>
  <c r="G13" i="10"/>
  <c r="I13" i="10"/>
  <c r="J13" i="10"/>
  <c r="AT13" i="11" l="1"/>
  <c r="AS19" i="12"/>
  <c r="AU12" i="33"/>
  <c r="BB15" i="13"/>
  <c r="R15" i="13"/>
  <c r="AP15" i="13"/>
  <c r="AD15" i="13"/>
  <c r="F13" i="10"/>
  <c r="AU13" i="11" l="1"/>
  <c r="AT19" i="12"/>
  <c r="AV12" i="33"/>
  <c r="G15" i="13"/>
  <c r="AQ15" i="13"/>
  <c r="AE15" i="13"/>
  <c r="S15" i="13"/>
  <c r="BC15" i="13"/>
  <c r="AV13" i="11" l="1"/>
  <c r="H34" i="9"/>
  <c r="AU19" i="12"/>
  <c r="AW12" i="33"/>
  <c r="BD15" i="13"/>
  <c r="AF15" i="13"/>
  <c r="AR15" i="13"/>
  <c r="T15" i="13"/>
  <c r="H15" i="13"/>
  <c r="AW13" i="11" l="1"/>
  <c r="AV19" i="12"/>
  <c r="AX12" i="33"/>
  <c r="I15" i="13"/>
  <c r="U15" i="13"/>
  <c r="AG15" i="13"/>
  <c r="AS15" i="13"/>
  <c r="BE15" i="13"/>
  <c r="AX13" i="11" l="1"/>
  <c r="AW19" i="12"/>
  <c r="AY12" i="33"/>
  <c r="BF15" i="13"/>
  <c r="AT15" i="13"/>
  <c r="V15" i="13"/>
  <c r="AH15" i="13"/>
  <c r="J15" i="13"/>
  <c r="AY13" i="11" l="1"/>
  <c r="AX19" i="12"/>
  <c r="AZ12" i="33"/>
  <c r="AU15" i="13"/>
  <c r="AI15" i="13"/>
  <c r="K15" i="13"/>
  <c r="W15" i="13"/>
  <c r="BG15" i="13"/>
  <c r="AZ13" i="11" l="1"/>
  <c r="AY19" i="12"/>
  <c r="I9" i="6"/>
  <c r="BA12" i="33"/>
  <c r="BH15" i="13"/>
  <c r="X15" i="13"/>
  <c r="AJ15" i="13"/>
  <c r="L15" i="13"/>
  <c r="AV15" i="13"/>
  <c r="H36" i="10"/>
  <c r="BA13" i="11" l="1"/>
  <c r="AZ19" i="12"/>
  <c r="BB12" i="33"/>
  <c r="AW15" i="13"/>
  <c r="M15" i="13"/>
  <c r="Y15" i="13"/>
  <c r="AK15" i="13"/>
  <c r="BI15" i="13"/>
  <c r="I8" i="6" l="1"/>
  <c r="I11" i="6" s="1"/>
  <c r="BB13" i="11"/>
  <c r="BA19" i="12"/>
  <c r="BC12" i="33"/>
  <c r="AL15" i="13"/>
  <c r="Z15" i="13"/>
  <c r="N15" i="13"/>
  <c r="BJ15" i="13"/>
  <c r="AX15" i="13"/>
  <c r="H31" i="6" l="1"/>
  <c r="BC13" i="11"/>
  <c r="BB19" i="12"/>
  <c r="BD12" i="33"/>
  <c r="AY15" i="13"/>
  <c r="BK15" i="13"/>
  <c r="AA15" i="13"/>
  <c r="O15" i="13"/>
  <c r="AM15" i="13"/>
  <c r="H33" i="9" l="1"/>
  <c r="BD13" i="11"/>
  <c r="BC19" i="12"/>
  <c r="BE12" i="33"/>
  <c r="AO15" i="13"/>
  <c r="AN15" i="13"/>
  <c r="BM15" i="13"/>
  <c r="BL15" i="13"/>
  <c r="Q15" i="13"/>
  <c r="P15" i="13"/>
  <c r="AC15" i="13"/>
  <c r="AB15" i="13"/>
  <c r="BA15" i="13"/>
  <c r="AZ15" i="13"/>
  <c r="BE13" i="11" l="1"/>
  <c r="BD19" i="12"/>
  <c r="BF12" i="33"/>
  <c r="F19" i="9"/>
  <c r="BF13" i="11" l="1"/>
  <c r="BE19" i="12"/>
  <c r="BG12" i="33"/>
  <c r="BG13" i="11" l="1"/>
  <c r="BF19" i="12"/>
  <c r="BH12" i="33"/>
  <c r="BH13" i="11" l="1"/>
  <c r="I34" i="9"/>
  <c r="BG19" i="12"/>
  <c r="BI12" i="33"/>
  <c r="BH19" i="12" l="1"/>
  <c r="BJ12" i="33"/>
  <c r="BM13" i="11" l="1"/>
  <c r="BI13" i="11"/>
  <c r="BI19" i="12"/>
  <c r="BK12" i="33"/>
  <c r="BJ19" i="12" l="1"/>
  <c r="BJ13" i="11"/>
  <c r="BL13" i="11" l="1"/>
  <c r="BK19" i="12"/>
  <c r="BK13" i="11"/>
  <c r="I36" i="10"/>
  <c r="J8" i="6" l="1"/>
  <c r="BL19" i="12"/>
  <c r="BM19" i="12"/>
  <c r="J9" i="6"/>
  <c r="J11" i="6" l="1"/>
  <c r="I33" i="9" l="1"/>
  <c r="I31" i="6" l="1"/>
  <c r="G19" i="9" l="1"/>
  <c r="AE28" i="11"/>
  <c r="AF28" i="11" l="1"/>
  <c r="AG28" i="11" l="1"/>
  <c r="J34" i="9" l="1"/>
  <c r="AH28" i="11"/>
  <c r="AI28" i="11" l="1"/>
  <c r="AJ28" i="11" l="1"/>
  <c r="J36" i="10" l="1"/>
  <c r="AK28" i="11"/>
  <c r="AL28" i="11" l="1"/>
  <c r="J31" i="6" l="1"/>
  <c r="J33" i="9" l="1"/>
  <c r="AM28" i="11"/>
  <c r="AN28" i="11" l="1"/>
  <c r="AO28" i="11" l="1"/>
  <c r="AP28" i="11" l="1"/>
  <c r="AQ28" i="11" l="1"/>
  <c r="AR28" i="11" l="1"/>
  <c r="AS28" i="11" l="1"/>
  <c r="I26" i="6"/>
  <c r="I28" i="6" s="1"/>
  <c r="AT28" i="11" l="1"/>
  <c r="AU28" i="11" l="1"/>
  <c r="AV28" i="11" l="1"/>
  <c r="AW28" i="11" l="1"/>
  <c r="AX28" i="11" l="1"/>
  <c r="AY28" i="11" l="1"/>
  <c r="J26" i="6" l="1"/>
  <c r="J28" i="6" s="1"/>
  <c r="AZ28" i="11" l="1"/>
  <c r="BA28" i="11" l="1"/>
  <c r="H57" i="28"/>
  <c r="B2" i="28"/>
  <c r="F40" i="13" l="1"/>
  <c r="BB28" i="11" l="1"/>
  <c r="BC28" i="11" l="1"/>
  <c r="BD28" i="11" l="1"/>
  <c r="D23" i="10"/>
  <c r="D7" i="10"/>
  <c r="D36" i="9"/>
  <c r="D32" i="9"/>
  <c r="D25" i="9"/>
  <c r="D23" i="9"/>
  <c r="D21" i="9"/>
  <c r="D16" i="9"/>
  <c r="D8" i="9"/>
  <c r="D10" i="9"/>
  <c r="D44" i="12"/>
  <c r="D30" i="12"/>
  <c r="D30" i="9" s="1"/>
  <c r="D19" i="12"/>
  <c r="D19" i="9" s="1"/>
  <c r="D14" i="12"/>
  <c r="D14" i="9" s="1"/>
  <c r="D28" i="11"/>
  <c r="D22" i="11"/>
  <c r="D22" i="13" l="1"/>
  <c r="D20" i="10" s="1"/>
  <c r="BE28" i="11" l="1"/>
  <c r="D12" i="9"/>
  <c r="F5" i="9" l="1"/>
  <c r="BF28" i="11" l="1"/>
  <c r="BG28" i="11" l="1"/>
  <c r="BH28" i="11" l="1"/>
  <c r="BM28" i="11"/>
  <c r="F40" i="10"/>
  <c r="B1" i="9" l="1"/>
  <c r="B1" i="12"/>
  <c r="B1" i="13"/>
  <c r="BI28" i="11" l="1"/>
  <c r="D18" i="10"/>
  <c r="D15" i="13"/>
  <c r="D13" i="10" s="1"/>
  <c r="D14" i="13"/>
  <c r="D12" i="10" s="1"/>
  <c r="D46" i="12"/>
  <c r="D46" i="9" s="1"/>
  <c r="D44" i="9"/>
  <c r="D28" i="6"/>
  <c r="D22" i="6"/>
  <c r="D43" i="10"/>
  <c r="D40" i="10"/>
  <c r="D38" i="10"/>
  <c r="D33" i="10"/>
  <c r="D31" i="10"/>
  <c r="D27" i="10"/>
  <c r="D25" i="10"/>
  <c r="D24" i="10"/>
  <c r="D22" i="10"/>
  <c r="D17" i="10"/>
  <c r="D15" i="10"/>
  <c r="D11" i="10"/>
  <c r="D9" i="10"/>
  <c r="G4" i="10"/>
  <c r="D42" i="9"/>
  <c r="D40" i="9"/>
  <c r="D38" i="9"/>
  <c r="D33" i="9"/>
  <c r="D28" i="9"/>
  <c r="D27" i="9"/>
  <c r="D26" i="9"/>
  <c r="D11" i="9"/>
  <c r="G4" i="9"/>
  <c r="D35" i="6"/>
  <c r="D34" i="6"/>
  <c r="D33" i="6"/>
  <c r="D32" i="6"/>
  <c r="D31" i="6"/>
  <c r="D30" i="6"/>
  <c r="D24" i="6"/>
  <c r="G4" i="6"/>
  <c r="G5" i="9" l="1"/>
  <c r="H4" i="10"/>
  <c r="H4" i="9"/>
  <c r="H4" i="6"/>
  <c r="G4" i="11"/>
  <c r="F4" i="11"/>
  <c r="I12" i="35" l="1"/>
  <c r="I11" i="35"/>
  <c r="BJ28" i="11"/>
  <c r="I4" i="10"/>
  <c r="I4" i="9"/>
  <c r="H5" i="9"/>
  <c r="I4" i="6"/>
  <c r="H4" i="11"/>
  <c r="G4" i="13"/>
  <c r="I13" i="35" l="1"/>
  <c r="G12" i="35"/>
  <c r="L12" i="35"/>
  <c r="J12" i="35"/>
  <c r="F12" i="35"/>
  <c r="K12" i="35"/>
  <c r="H12" i="35"/>
  <c r="H4" i="13"/>
  <c r="J4" i="10"/>
  <c r="J4" i="9"/>
  <c r="I5" i="9"/>
  <c r="J4" i="6"/>
  <c r="I4" i="11"/>
  <c r="L11" i="35" l="1"/>
  <c r="L13" i="35" s="1"/>
  <c r="K11" i="35"/>
  <c r="K13" i="35" s="1"/>
  <c r="J11" i="35"/>
  <c r="J13" i="35" s="1"/>
  <c r="H11" i="35"/>
  <c r="H13" i="35" s="1"/>
  <c r="F11" i="35"/>
  <c r="F13" i="35" s="1"/>
  <c r="G11" i="35"/>
  <c r="G13" i="35" s="1"/>
  <c r="BK28" i="11"/>
  <c r="I18" i="35"/>
  <c r="I32" i="35"/>
  <c r="I31" i="35"/>
  <c r="F14" i="13"/>
  <c r="J5" i="9"/>
  <c r="I4" i="13"/>
  <c r="J4" i="11"/>
  <c r="H40" i="12"/>
  <c r="BL28" i="11" l="1"/>
  <c r="F22" i="11"/>
  <c r="F30" i="11" s="1"/>
  <c r="G32" i="35"/>
  <c r="K32" i="35"/>
  <c r="L32" i="35"/>
  <c r="H32" i="35"/>
  <c r="J32" i="35"/>
  <c r="F32" i="35"/>
  <c r="G31" i="35"/>
  <c r="H31" i="35"/>
  <c r="J31" i="35"/>
  <c r="K31" i="35"/>
  <c r="L31" i="35"/>
  <c r="F31" i="35"/>
  <c r="F18" i="35"/>
  <c r="J18" i="35"/>
  <c r="L18" i="35"/>
  <c r="H18" i="35"/>
  <c r="K18" i="35"/>
  <c r="G18" i="35"/>
  <c r="I40" i="12"/>
  <c r="J4" i="13"/>
  <c r="K4" i="11"/>
  <c r="J40" i="12" l="1"/>
  <c r="H38" i="13"/>
  <c r="G14" i="13"/>
  <c r="L4" i="11"/>
  <c r="K4" i="13"/>
  <c r="H14" i="13" l="1"/>
  <c r="L4" i="13"/>
  <c r="M4" i="11"/>
  <c r="K40" i="12"/>
  <c r="N4" i="11" l="1"/>
  <c r="L40" i="12"/>
  <c r="M4" i="13"/>
  <c r="I38" i="13" l="1"/>
  <c r="N4" i="13"/>
  <c r="O4" i="11"/>
  <c r="M40" i="12"/>
  <c r="I14" i="13" l="1"/>
  <c r="N40" i="12"/>
  <c r="P4" i="11"/>
  <c r="O4" i="13"/>
  <c r="J38" i="13" l="1"/>
  <c r="O40" i="12"/>
  <c r="P4" i="13"/>
  <c r="Q4" i="11"/>
  <c r="J14" i="13" l="1"/>
  <c r="P40" i="12"/>
  <c r="Q4" i="13"/>
  <c r="R4" i="11" l="1"/>
  <c r="R4" i="13"/>
  <c r="Q40" i="12"/>
  <c r="F40" i="9" s="1"/>
  <c r="R40" i="12" l="1"/>
  <c r="K38" i="13"/>
  <c r="S4" i="11"/>
  <c r="S4" i="13"/>
  <c r="K14" i="13" l="1"/>
  <c r="S40" i="12"/>
  <c r="B15" i="13"/>
  <c r="T4" i="13"/>
  <c r="T4" i="11"/>
  <c r="L38" i="13" l="1"/>
  <c r="T40" i="12"/>
  <c r="U4" i="11"/>
  <c r="U4" i="13"/>
  <c r="L14" i="13" l="1"/>
  <c r="F12" i="9"/>
  <c r="U40" i="12"/>
  <c r="V4" i="11"/>
  <c r="V4" i="13"/>
  <c r="M38" i="13" l="1"/>
  <c r="W4" i="11"/>
  <c r="V40" i="12"/>
  <c r="W4" i="13"/>
  <c r="W40" i="12" l="1"/>
  <c r="M14" i="13"/>
  <c r="X4" i="13"/>
  <c r="X4" i="11"/>
  <c r="N38" i="13" l="1"/>
  <c r="X40" i="12"/>
  <c r="Y4" i="13"/>
  <c r="Y4" i="11"/>
  <c r="N14" i="13" l="1"/>
  <c r="Y40" i="12"/>
  <c r="Z4" i="11"/>
  <c r="Z4" i="13"/>
  <c r="Z40" i="12" l="1"/>
  <c r="AA4" i="13"/>
  <c r="AA4" i="11"/>
  <c r="O38" i="13" l="1"/>
  <c r="AA40" i="12"/>
  <c r="AB4" i="13"/>
  <c r="AB4" i="11"/>
  <c r="O14" i="13" l="1"/>
  <c r="AB40" i="12"/>
  <c r="AC4" i="11"/>
  <c r="AC4" i="13"/>
  <c r="P38" i="13" l="1"/>
  <c r="AD4" i="11"/>
  <c r="AC40" i="12"/>
  <c r="G40" i="9" s="1"/>
  <c r="AD4" i="13"/>
  <c r="P14" i="13" l="1"/>
  <c r="AD40" i="12"/>
  <c r="AE4" i="11"/>
  <c r="AE4" i="13"/>
  <c r="Q38" i="13" l="1"/>
  <c r="AE40" i="12"/>
  <c r="AF4" i="11"/>
  <c r="AF4" i="13"/>
  <c r="Q14" i="13" l="1"/>
  <c r="F12" i="10" s="1"/>
  <c r="AF40" i="12"/>
  <c r="AG4" i="13"/>
  <c r="AG4" i="11"/>
  <c r="B14" i="13" l="1"/>
  <c r="G12" i="9"/>
  <c r="AH4" i="11"/>
  <c r="AH4" i="13"/>
  <c r="AG40" i="12"/>
  <c r="R38" i="13" l="1"/>
  <c r="AI4" i="13"/>
  <c r="AI4" i="11"/>
  <c r="AH40" i="12"/>
  <c r="R14" i="13" l="1"/>
  <c r="AI40" i="12"/>
  <c r="AJ4" i="11"/>
  <c r="AJ4" i="13"/>
  <c r="S38" i="13" l="1"/>
  <c r="AJ40" i="12"/>
  <c r="AK4" i="13"/>
  <c r="AK4" i="11"/>
  <c r="S14" i="13" l="1"/>
  <c r="AL4" i="11"/>
  <c r="AL4" i="13"/>
  <c r="AK40" i="12"/>
  <c r="AL40" i="12" s="1"/>
  <c r="AN4" i="11" l="1"/>
  <c r="AM4" i="13"/>
  <c r="AM4" i="11"/>
  <c r="AN4" i="13" l="1"/>
  <c r="AM40" i="12"/>
  <c r="AN40" i="12" s="1"/>
  <c r="AO4" i="11"/>
  <c r="T38" i="13"/>
  <c r="AP4" i="11" l="1"/>
  <c r="AO4" i="13"/>
  <c r="T14" i="13"/>
  <c r="AO40" i="12" l="1"/>
  <c r="H40" i="9" s="1"/>
  <c r="AQ4" i="11"/>
  <c r="AP4" i="13"/>
  <c r="U38" i="13"/>
  <c r="AQ4" i="13" l="1"/>
  <c r="AP40" i="12"/>
  <c r="U14" i="13"/>
  <c r="AQ40" i="12" l="1"/>
  <c r="AR40" i="12" s="1"/>
  <c r="AR4" i="11"/>
  <c r="AR4" i="13"/>
  <c r="AS4" i="11"/>
  <c r="AT4" i="11" l="1"/>
  <c r="AS4" i="13"/>
  <c r="H12" i="9"/>
  <c r="V38" i="13"/>
  <c r="AU4" i="11" l="1"/>
  <c r="AT4" i="13"/>
  <c r="AS40" i="12"/>
  <c r="V14" i="13"/>
  <c r="AV4" i="11" l="1"/>
  <c r="AU4" i="13"/>
  <c r="AT40" i="12"/>
  <c r="AU40" i="12" s="1"/>
  <c r="AW4" i="11" l="1"/>
  <c r="AV4" i="13"/>
  <c r="W38" i="13"/>
  <c r="AV40" i="12"/>
  <c r="AW40" i="12" s="1"/>
  <c r="AW4" i="13" l="1"/>
  <c r="AX4" i="13"/>
  <c r="W14" i="13"/>
  <c r="AX4" i="11" l="1"/>
  <c r="AY4" i="13"/>
  <c r="AX40" i="12"/>
  <c r="AZ4" i="11" l="1"/>
  <c r="AY40" i="12"/>
  <c r="AY4" i="11"/>
  <c r="X38" i="13"/>
  <c r="AZ4" i="13"/>
  <c r="BA4" i="13" l="1"/>
  <c r="BA4" i="11"/>
  <c r="X14" i="13"/>
  <c r="AZ40" i="12"/>
  <c r="BB4" i="11" l="1"/>
  <c r="BA40" i="12"/>
  <c r="I40" i="9" s="1"/>
  <c r="BB4" i="13" l="1"/>
  <c r="Y38" i="13"/>
  <c r="BC4" i="11"/>
  <c r="BB40" i="12"/>
  <c r="BC4" i="13"/>
  <c r="Z38" i="13" l="1"/>
  <c r="Y14" i="13"/>
  <c r="BD4" i="11"/>
  <c r="BC40" i="12"/>
  <c r="BD4" i="13"/>
  <c r="Z14" i="13" l="1"/>
  <c r="I12" i="9"/>
  <c r="BE4" i="11"/>
  <c r="BD40" i="12"/>
  <c r="BE4" i="13"/>
  <c r="BF4" i="11" l="1"/>
  <c r="BE40" i="12"/>
  <c r="BF4" i="13"/>
  <c r="AA38" i="13" l="1"/>
  <c r="BG4" i="11"/>
  <c r="BG4" i="13"/>
  <c r="BF40" i="12"/>
  <c r="AA14" i="13" l="1"/>
  <c r="BH4" i="11"/>
  <c r="BH4" i="13"/>
  <c r="BG40" i="12"/>
  <c r="BI4" i="11" l="1"/>
  <c r="BI4" i="13"/>
  <c r="BH40" i="12"/>
  <c r="AB38" i="13" l="1"/>
  <c r="BJ4" i="11"/>
  <c r="BJ4" i="13"/>
  <c r="BI40" i="12"/>
  <c r="AB14" i="13" l="1"/>
  <c r="BK4" i="11"/>
  <c r="BJ40" i="12"/>
  <c r="BK4" i="13"/>
  <c r="BL4" i="11" l="1"/>
  <c r="BK40" i="12"/>
  <c r="BL4" i="13"/>
  <c r="I19" i="9" l="1"/>
  <c r="H19" i="9"/>
  <c r="AC38" i="13"/>
  <c r="BM4" i="11"/>
  <c r="BM4" i="13"/>
  <c r="BL40" i="12"/>
  <c r="AC14" i="13" l="1"/>
  <c r="G12" i="10" s="1"/>
  <c r="J19" i="9"/>
  <c r="BM40" i="12"/>
  <c r="J40" i="9" s="1"/>
  <c r="AE22" i="11" l="1"/>
  <c r="AE30" i="11" s="1"/>
  <c r="AH22" i="11"/>
  <c r="AH30" i="11" s="1"/>
  <c r="AQ22" i="11"/>
  <c r="AQ30" i="11" s="1"/>
  <c r="AT22" i="11"/>
  <c r="AT30" i="11" s="1"/>
  <c r="AN22" i="11"/>
  <c r="AN30" i="11" s="1"/>
  <c r="BF22" i="11"/>
  <c r="BF30" i="11" s="1"/>
  <c r="BC22" i="11"/>
  <c r="BC30" i="11" s="1"/>
  <c r="AZ22" i="11"/>
  <c r="AZ30" i="11" s="1"/>
  <c r="AW22" i="11"/>
  <c r="AW30" i="11" s="1"/>
  <c r="AK22" i="11"/>
  <c r="AK30" i="11" s="1"/>
  <c r="BI22" i="11"/>
  <c r="BI30" i="11" s="1"/>
  <c r="G38" i="10"/>
  <c r="J24" i="13" l="1"/>
  <c r="T24" i="13"/>
  <c r="Q24" i="13"/>
  <c r="G24" i="13"/>
  <c r="H24" i="13"/>
  <c r="K24" i="13"/>
  <c r="I17" i="35" l="1"/>
  <c r="AD14" i="13"/>
  <c r="J12" i="9"/>
  <c r="AD38" i="13"/>
  <c r="W24" i="13"/>
  <c r="I24" i="13"/>
  <c r="M24" i="13"/>
  <c r="N24" i="13"/>
  <c r="F17" i="35" l="1"/>
  <c r="L17" i="35"/>
  <c r="K17" i="35"/>
  <c r="H17" i="35"/>
  <c r="G17" i="35"/>
  <c r="J17" i="35"/>
  <c r="BL22" i="11"/>
  <c r="BL30" i="11" s="1"/>
  <c r="BJ22" i="11"/>
  <c r="BJ30" i="11" s="1"/>
  <c r="AO22" i="11"/>
  <c r="AO30" i="11" s="1"/>
  <c r="AU22" i="11"/>
  <c r="AU30" i="11" s="1"/>
  <c r="AI22" i="11"/>
  <c r="AI30" i="11" s="1"/>
  <c r="AX22" i="11"/>
  <c r="AX30" i="11" s="1"/>
  <c r="BG22" i="11"/>
  <c r="BG30" i="11" s="1"/>
  <c r="BA22" i="11"/>
  <c r="BA30" i="11" s="1"/>
  <c r="AL22" i="11"/>
  <c r="AL30" i="11" s="1"/>
  <c r="BD22" i="11"/>
  <c r="BD30" i="11" s="1"/>
  <c r="L24" i="13"/>
  <c r="Z24" i="13"/>
  <c r="BM22" i="11" l="1"/>
  <c r="BM30" i="11" s="1"/>
  <c r="AR22" i="11"/>
  <c r="AR30" i="11" s="1"/>
  <c r="AF22" i="11"/>
  <c r="AF30" i="11" s="1"/>
  <c r="P24" i="13"/>
  <c r="AC24" i="13"/>
  <c r="AF38" i="13" l="1"/>
  <c r="AE38" i="13"/>
  <c r="AE14" i="13"/>
  <c r="O24" i="13"/>
  <c r="S24" i="13"/>
  <c r="AF24" i="13"/>
  <c r="AF14" i="13" l="1"/>
  <c r="AG22" i="11"/>
  <c r="AG30" i="11" s="1"/>
  <c r="AI24" i="13"/>
  <c r="U24" i="13"/>
  <c r="V24" i="13"/>
  <c r="R24" i="13"/>
  <c r="AJ22" i="11" l="1"/>
  <c r="AJ30" i="11" s="1"/>
  <c r="Y24" i="13"/>
  <c r="AG14" i="13" l="1"/>
  <c r="AG38" i="13"/>
  <c r="AM22" i="11"/>
  <c r="AM30" i="11" s="1"/>
  <c r="N30" i="12"/>
  <c r="N36" i="12" s="1"/>
  <c r="H30" i="12"/>
  <c r="H36" i="12" s="1"/>
  <c r="K30" i="12"/>
  <c r="K36" i="12" s="1"/>
  <c r="M30" i="12"/>
  <c r="M36" i="12" s="1"/>
  <c r="P30" i="12"/>
  <c r="P36" i="12" s="1"/>
  <c r="O30" i="12"/>
  <c r="O36" i="12" s="1"/>
  <c r="I30" i="12"/>
  <c r="I36" i="12" s="1"/>
  <c r="L30" i="12"/>
  <c r="L36" i="12" s="1"/>
  <c r="G30" i="12"/>
  <c r="G36" i="12" s="1"/>
  <c r="X24" i="13"/>
  <c r="AA24" i="13"/>
  <c r="AB24" i="13"/>
  <c r="AL24" i="13" l="1"/>
  <c r="AP22" i="11"/>
  <c r="AP30" i="11" s="1"/>
  <c r="AE24" i="13"/>
  <c r="AS22" i="11" l="1"/>
  <c r="AS30" i="11" s="1"/>
  <c r="AD24" i="13"/>
  <c r="AG24" i="13"/>
  <c r="AH24" i="13"/>
  <c r="AH14" i="13" l="1"/>
  <c r="AH38" i="13"/>
  <c r="AV22" i="11"/>
  <c r="AV30" i="11" s="1"/>
  <c r="AA30" i="12"/>
  <c r="AA36" i="12" s="1"/>
  <c r="W30" i="12"/>
  <c r="W36" i="12" s="1"/>
  <c r="U30" i="12"/>
  <c r="U36" i="12" s="1"/>
  <c r="AJ24" i="13"/>
  <c r="AK24" i="13"/>
  <c r="AY22" i="11" l="1"/>
  <c r="AY30" i="11" s="1"/>
  <c r="X30" i="12"/>
  <c r="X36" i="12" s="1"/>
  <c r="AB30" i="12"/>
  <c r="AB36" i="12" s="1"/>
  <c r="S30" i="12"/>
  <c r="S36" i="12" s="1"/>
  <c r="Y30" i="12"/>
  <c r="Y36" i="12" s="1"/>
  <c r="T30" i="12"/>
  <c r="T36" i="12" s="1"/>
  <c r="V30" i="12"/>
  <c r="V36" i="12" s="1"/>
  <c r="R30" i="12"/>
  <c r="R36" i="12" s="1"/>
  <c r="Z30" i="12"/>
  <c r="Z36" i="12" s="1"/>
  <c r="AI14" i="13" l="1"/>
  <c r="AI38" i="13"/>
  <c r="AN24" i="13"/>
  <c r="I22" i="6"/>
  <c r="I30" i="6" s="1"/>
  <c r="BB22" i="11"/>
  <c r="BB30" i="11" s="1"/>
  <c r="AM24" i="13"/>
  <c r="BE22" i="11" l="1"/>
  <c r="BE30" i="11" s="1"/>
  <c r="AJ38" i="13" l="1"/>
  <c r="AO24" i="13"/>
  <c r="BK22" i="11"/>
  <c r="BK30" i="11" s="1"/>
  <c r="BH22" i="11"/>
  <c r="BH30" i="11" s="1"/>
  <c r="AJ14" i="13" l="1"/>
  <c r="J22" i="6"/>
  <c r="J30" i="6" s="1"/>
  <c r="AP24" i="13" l="1"/>
  <c r="AK38" i="13" l="1"/>
  <c r="AK14" i="13" l="1"/>
  <c r="AQ24" i="13" l="1"/>
  <c r="AL38" i="13" l="1"/>
  <c r="AR24" i="13"/>
  <c r="AL14" i="13" l="1"/>
  <c r="AM38" i="13" l="1"/>
  <c r="AS24" i="13"/>
  <c r="AM14" i="13" l="1"/>
  <c r="AT24" i="13"/>
  <c r="AN38" i="13" l="1"/>
  <c r="AN14" i="13" l="1"/>
  <c r="AU24" i="13"/>
  <c r="AO38" i="13" l="1"/>
  <c r="AO14" i="13" l="1"/>
  <c r="H12" i="10" s="1"/>
  <c r="AV24" i="13"/>
  <c r="AP14" i="13" l="1"/>
  <c r="AP38" i="13"/>
  <c r="AW24" i="13" l="1"/>
  <c r="AQ14" i="13" l="1"/>
  <c r="AQ38" i="13"/>
  <c r="AX24" i="13"/>
  <c r="AR14" i="13" l="1"/>
  <c r="AR38" i="13"/>
  <c r="AY24" i="13" l="1"/>
  <c r="AS14" i="13" l="1"/>
  <c r="AS38" i="13"/>
  <c r="AZ24" i="13"/>
  <c r="BA24" i="13" l="1"/>
  <c r="AT14" i="13" l="1"/>
  <c r="AT38" i="13"/>
  <c r="BB24" i="13"/>
  <c r="AU38" i="13" l="1"/>
  <c r="AU14" i="13" l="1"/>
  <c r="BC24" i="13"/>
  <c r="AV38" i="13" l="1"/>
  <c r="BD24" i="13"/>
  <c r="AV14" i="13" l="1"/>
  <c r="AW38" i="13" l="1"/>
  <c r="BE24" i="13"/>
  <c r="AW14" i="13" l="1"/>
  <c r="BF24" i="13" l="1"/>
  <c r="AX38" i="13" l="1"/>
  <c r="AX14" i="13" l="1"/>
  <c r="BG24" i="13"/>
  <c r="BH24" i="13" l="1"/>
  <c r="AY38" i="13" l="1"/>
  <c r="AY14" i="13" l="1"/>
  <c r="BI24" i="13"/>
  <c r="AZ38" i="13" l="1"/>
  <c r="BJ24" i="13"/>
  <c r="AZ14" i="13" l="1"/>
  <c r="BA38" i="13" l="1"/>
  <c r="BA14" i="13" l="1"/>
  <c r="I12" i="10" s="1"/>
  <c r="BK24" i="13"/>
  <c r="BL24" i="13" l="1"/>
  <c r="AY30" i="12" l="1"/>
  <c r="AY36" i="12" s="1"/>
  <c r="BB14" i="13" l="1"/>
  <c r="BB38" i="13"/>
  <c r="BM24" i="13"/>
  <c r="I33" i="6" l="1"/>
  <c r="BC14" i="13" l="1"/>
  <c r="BC38" i="13"/>
  <c r="BD14" i="13" l="1"/>
  <c r="BD38" i="13"/>
  <c r="BE14" i="13" l="1"/>
  <c r="BE38" i="13"/>
  <c r="BF14" i="13" l="1"/>
  <c r="BF38" i="13"/>
  <c r="BG38" i="13" l="1"/>
  <c r="BG14" i="13" l="1"/>
  <c r="BH38" i="13" l="1"/>
  <c r="BH14" i="13" l="1"/>
  <c r="BI38" i="13" l="1"/>
  <c r="BI14" i="13" l="1"/>
  <c r="BJ38" i="13" l="1"/>
  <c r="BJ14" i="13" l="1"/>
  <c r="BK38" i="13" l="1"/>
  <c r="BK14" i="13" l="1"/>
  <c r="BL38" i="13" l="1"/>
  <c r="BL14" i="13" l="1"/>
  <c r="BM14" i="13" l="1"/>
  <c r="J12" i="10" s="1"/>
  <c r="BM38" i="13"/>
  <c r="H38" i="10"/>
  <c r="I38" i="10"/>
  <c r="J38" i="10"/>
  <c r="F30" i="12"/>
  <c r="F36" i="12" l="1"/>
  <c r="AJ30" i="12" l="1"/>
  <c r="AJ36" i="12" s="1"/>
  <c r="AU30" i="12"/>
  <c r="AU36" i="12" s="1"/>
  <c r="AX30" i="12"/>
  <c r="AX36" i="12" s="1"/>
  <c r="BL30" i="12"/>
  <c r="BL36" i="12" s="1"/>
  <c r="AI30" i="12"/>
  <c r="AI36" i="12" s="1"/>
  <c r="AZ30" i="12"/>
  <c r="AZ36" i="12" s="1"/>
  <c r="AS30" i="12"/>
  <c r="AS36" i="12" s="1"/>
  <c r="AP30" i="12"/>
  <c r="AP36" i="12" s="1"/>
  <c r="BG30" i="12"/>
  <c r="BG36" i="12" s="1"/>
  <c r="AK30" i="12"/>
  <c r="AK36" i="12" s="1"/>
  <c r="BF30" i="12"/>
  <c r="BF36" i="12" s="1"/>
  <c r="BJ30" i="12"/>
  <c r="BJ36" i="12" s="1"/>
  <c r="J30" i="12"/>
  <c r="J36" i="12" s="1"/>
  <c r="AF30" i="12"/>
  <c r="AF36" i="12" s="1"/>
  <c r="AR30" i="12"/>
  <c r="AR36" i="12" s="1"/>
  <c r="AQ30" i="12"/>
  <c r="AQ36" i="12" s="1"/>
  <c r="BD30" i="12"/>
  <c r="BD36" i="12" s="1"/>
  <c r="AD30" i="12"/>
  <c r="AD36" i="12" s="1"/>
  <c r="AW30" i="12"/>
  <c r="AW36" i="12" s="1"/>
  <c r="BK30" i="12"/>
  <c r="BK36" i="12" s="1"/>
  <c r="AE30" i="12"/>
  <c r="AE36" i="12" s="1"/>
  <c r="AG30" i="12"/>
  <c r="AG36" i="12" s="1"/>
  <c r="BB30" i="12"/>
  <c r="BB36" i="12" s="1"/>
  <c r="BE30" i="12"/>
  <c r="BE36" i="12" s="1"/>
  <c r="AM30" i="12"/>
  <c r="AM36" i="12" s="1"/>
  <c r="AN30" i="12"/>
  <c r="AN36" i="12" s="1"/>
  <c r="BC30" i="12"/>
  <c r="BC36" i="12" s="1"/>
  <c r="BI30" i="12"/>
  <c r="BI36" i="12" s="1"/>
  <c r="AL30" i="12"/>
  <c r="AL36" i="12" s="1"/>
  <c r="AT30" i="12"/>
  <c r="AT36" i="12" s="1"/>
  <c r="AV30" i="12"/>
  <c r="AV36" i="12" s="1"/>
  <c r="AH30" i="12"/>
  <c r="AH36" i="12" s="1"/>
  <c r="BH30" i="12"/>
  <c r="BH36" i="12" s="1"/>
  <c r="F33" i="11" l="1"/>
  <c r="G22" i="11"/>
  <c r="G30" i="11" s="1"/>
  <c r="I28" i="11" l="1"/>
  <c r="H22" i="11" l="1"/>
  <c r="H30" i="11" s="1"/>
  <c r="F11" i="13"/>
  <c r="F17" i="13" s="1"/>
  <c r="I22" i="11" l="1"/>
  <c r="I30" i="11" s="1"/>
  <c r="J28" i="11"/>
  <c r="G33" i="11"/>
  <c r="G11" i="13" l="1"/>
  <c r="G17" i="13" s="1"/>
  <c r="J22" i="11" l="1"/>
  <c r="J30" i="11" s="1"/>
  <c r="I33" i="11"/>
  <c r="K28" i="11"/>
  <c r="H33" i="11"/>
  <c r="I11" i="13" l="1"/>
  <c r="I17" i="13" s="1"/>
  <c r="H11" i="13"/>
  <c r="H17" i="13" s="1"/>
  <c r="K22" i="11" l="1"/>
  <c r="K30" i="11" s="1"/>
  <c r="L28" i="11"/>
  <c r="J33" i="11"/>
  <c r="L22" i="11" l="1"/>
  <c r="L30" i="11" s="1"/>
  <c r="K33" i="11"/>
  <c r="M28" i="11"/>
  <c r="J11" i="13"/>
  <c r="J17" i="13" s="1"/>
  <c r="K11" i="13" l="1"/>
  <c r="K17" i="13" s="1"/>
  <c r="M22" i="11" l="1"/>
  <c r="M30" i="11" s="1"/>
  <c r="N28" i="11"/>
  <c r="L33" i="11" l="1"/>
  <c r="M33" i="11" l="1"/>
  <c r="L11" i="13"/>
  <c r="L17" i="13" s="1"/>
  <c r="N22" i="11"/>
  <c r="N30" i="11" s="1"/>
  <c r="O28" i="11"/>
  <c r="M11" i="13" l="1"/>
  <c r="M17" i="13" s="1"/>
  <c r="O22" i="11" l="1"/>
  <c r="O30" i="11" s="1"/>
  <c r="P28" i="11"/>
  <c r="N33" i="11" l="1"/>
  <c r="N11" i="13" l="1"/>
  <c r="N17" i="13" s="1"/>
  <c r="P22" i="11"/>
  <c r="P30" i="11" s="1"/>
  <c r="Q28" i="11"/>
  <c r="O33" i="11" l="1"/>
  <c r="O11" i="13" s="1"/>
  <c r="O17" i="13" s="1"/>
  <c r="F26" i="6" l="1"/>
  <c r="F28" i="6" s="1"/>
  <c r="F30" i="6" s="1"/>
  <c r="Q22" i="11"/>
  <c r="Q30" i="11" s="1"/>
  <c r="P33" i="11"/>
  <c r="R28" i="11"/>
  <c r="P11" i="13" l="1"/>
  <c r="P17" i="13" s="1"/>
  <c r="F33" i="6" l="1"/>
  <c r="F9" i="10" s="1"/>
  <c r="F15" i="10" s="1"/>
  <c r="R22" i="11"/>
  <c r="R30" i="11" s="1"/>
  <c r="S28" i="11" l="1"/>
  <c r="Q33" i="11"/>
  <c r="Q11" i="13" l="1"/>
  <c r="Q17" i="13" s="1"/>
  <c r="L34" i="11"/>
  <c r="O34" i="11"/>
  <c r="H34" i="11"/>
  <c r="I34" i="11"/>
  <c r="Q34" i="11"/>
  <c r="K34" i="11"/>
  <c r="N34" i="11"/>
  <c r="M34" i="11"/>
  <c r="J34" i="11"/>
  <c r="P34" i="11"/>
  <c r="F34" i="11"/>
  <c r="G34" i="11"/>
  <c r="S22" i="11"/>
  <c r="S30" i="11" s="1"/>
  <c r="T28" i="11"/>
  <c r="Q26" i="13" l="1"/>
  <c r="K26" i="13"/>
  <c r="K35" i="11"/>
  <c r="N26" i="13"/>
  <c r="N35" i="11"/>
  <c r="I35" i="11"/>
  <c r="I26" i="13"/>
  <c r="F26" i="13"/>
  <c r="F27" i="13" s="1"/>
  <c r="F41" i="13" s="1"/>
  <c r="F34" i="6"/>
  <c r="F35" i="11"/>
  <c r="H35" i="11"/>
  <c r="H26" i="13"/>
  <c r="P26" i="13"/>
  <c r="P35" i="11"/>
  <c r="O26" i="13"/>
  <c r="O35" i="11"/>
  <c r="J26" i="13"/>
  <c r="J35" i="11"/>
  <c r="L26" i="13"/>
  <c r="L35" i="11"/>
  <c r="G26" i="13"/>
  <c r="G35" i="11"/>
  <c r="M26" i="13"/>
  <c r="M35" i="11"/>
  <c r="R33" i="11"/>
  <c r="M27" i="13" l="1"/>
  <c r="M41" i="13" s="1"/>
  <c r="O27" i="13"/>
  <c r="O41" i="13" s="1"/>
  <c r="I27" i="13"/>
  <c r="I41" i="13" s="1"/>
  <c r="G27" i="13"/>
  <c r="G41" i="13" s="1"/>
  <c r="N27" i="13"/>
  <c r="N41" i="13" s="1"/>
  <c r="H27" i="13"/>
  <c r="H41" i="13" s="1"/>
  <c r="P27" i="13"/>
  <c r="P41" i="13" s="1"/>
  <c r="L27" i="13"/>
  <c r="L41" i="13" s="1"/>
  <c r="K27" i="13"/>
  <c r="K41" i="13" s="1"/>
  <c r="J27" i="13"/>
  <c r="J41" i="13" s="1"/>
  <c r="Q27" i="13"/>
  <c r="Q41" i="13" s="1"/>
  <c r="F43" i="13"/>
  <c r="F11" i="12" s="1"/>
  <c r="F14" i="12" s="1"/>
  <c r="F21" i="12" s="1"/>
  <c r="F42" i="12"/>
  <c r="F44" i="12" s="1"/>
  <c r="F24" i="10"/>
  <c r="F35" i="6"/>
  <c r="T22" i="11"/>
  <c r="T30" i="11" s="1"/>
  <c r="R11" i="13"/>
  <c r="R17" i="13" s="1"/>
  <c r="U28" i="11"/>
  <c r="G42" i="12" l="1"/>
  <c r="F46" i="12"/>
  <c r="S33" i="11"/>
  <c r="G40" i="13" l="1"/>
  <c r="G43" i="13" s="1"/>
  <c r="F55" i="12"/>
  <c r="F56" i="12"/>
  <c r="G44" i="12"/>
  <c r="H42" i="12"/>
  <c r="U22" i="11"/>
  <c r="U30" i="11" s="1"/>
  <c r="V28" i="11"/>
  <c r="S11" i="13"/>
  <c r="S17" i="13" s="1"/>
  <c r="F47" i="12" l="1"/>
  <c r="F54" i="12"/>
  <c r="H40" i="13"/>
  <c r="H43" i="13" s="1"/>
  <c r="G11" i="12"/>
  <c r="G14" i="12" s="1"/>
  <c r="H44" i="12"/>
  <c r="I42" i="12"/>
  <c r="G46" i="12"/>
  <c r="G56" i="12"/>
  <c r="G55" i="12"/>
  <c r="T33" i="11"/>
  <c r="I40" i="13" l="1"/>
  <c r="I43" i="13" s="1"/>
  <c r="H11" i="12"/>
  <c r="H14" i="12" s="1"/>
  <c r="G21" i="12"/>
  <c r="G47" i="12" s="1"/>
  <c r="G54" i="12"/>
  <c r="J42" i="12"/>
  <c r="I44" i="12"/>
  <c r="H46" i="12"/>
  <c r="H55" i="12"/>
  <c r="H56" i="12"/>
  <c r="V22" i="11"/>
  <c r="V30" i="11" s="1"/>
  <c r="T11" i="13"/>
  <c r="T17" i="13" s="1"/>
  <c r="W28" i="11" l="1"/>
  <c r="H54" i="12"/>
  <c r="H21" i="12"/>
  <c r="H47" i="12" s="1"/>
  <c r="J40" i="13"/>
  <c r="J43" i="13" s="1"/>
  <c r="I11" i="12"/>
  <c r="I14" i="12" s="1"/>
  <c r="I56" i="12"/>
  <c r="I46" i="12"/>
  <c r="I55" i="12"/>
  <c r="J44" i="12"/>
  <c r="K42" i="12"/>
  <c r="U33" i="11"/>
  <c r="I54" i="12" l="1"/>
  <c r="I21" i="12"/>
  <c r="I47" i="12" s="1"/>
  <c r="J11" i="12"/>
  <c r="J14" i="12" s="1"/>
  <c r="K40" i="13"/>
  <c r="K43" i="13" s="1"/>
  <c r="J56" i="12"/>
  <c r="J55" i="12"/>
  <c r="J46" i="12"/>
  <c r="L42" i="12"/>
  <c r="K44" i="12"/>
  <c r="W22" i="11"/>
  <c r="W30" i="11" s="1"/>
  <c r="U11" i="13"/>
  <c r="U17" i="13" s="1"/>
  <c r="X28" i="11" l="1"/>
  <c r="K11" i="12"/>
  <c r="K14" i="12" s="1"/>
  <c r="L40" i="13"/>
  <c r="L43" i="13" s="1"/>
  <c r="J21" i="12"/>
  <c r="J47" i="12" s="1"/>
  <c r="J54" i="12"/>
  <c r="M42" i="12"/>
  <c r="L44" i="12"/>
  <c r="K55" i="12"/>
  <c r="K46" i="12"/>
  <c r="K56" i="12"/>
  <c r="V33" i="11"/>
  <c r="L11" i="12" l="1"/>
  <c r="L14" i="12" s="1"/>
  <c r="M40" i="13"/>
  <c r="M43" i="13" s="1"/>
  <c r="K54" i="12"/>
  <c r="K21" i="12"/>
  <c r="K47" i="12" s="1"/>
  <c r="L55" i="12"/>
  <c r="L46" i="12"/>
  <c r="L56" i="12"/>
  <c r="M44" i="12"/>
  <c r="N42" i="12"/>
  <c r="X22" i="11"/>
  <c r="X30" i="11" s="1"/>
  <c r="V11" i="13"/>
  <c r="V17" i="13" s="1"/>
  <c r="W33" i="11"/>
  <c r="Y28" i="11" l="1"/>
  <c r="N40" i="13"/>
  <c r="N43" i="13" s="1"/>
  <c r="M11" i="12"/>
  <c r="M14" i="12" s="1"/>
  <c r="L54" i="12"/>
  <c r="L21" i="12"/>
  <c r="L47" i="12" s="1"/>
  <c r="M56" i="12"/>
  <c r="M55" i="12"/>
  <c r="M46" i="12"/>
  <c r="O42" i="12"/>
  <c r="N44" i="12"/>
  <c r="W11" i="13"/>
  <c r="W17" i="13" s="1"/>
  <c r="M54" i="12" l="1"/>
  <c r="M21" i="12"/>
  <c r="M47" i="12" s="1"/>
  <c r="N11" i="12"/>
  <c r="N14" i="12" s="1"/>
  <c r="O40" i="13"/>
  <c r="O43" i="13" s="1"/>
  <c r="O44" i="12"/>
  <c r="P42" i="12"/>
  <c r="P44" i="12" s="1"/>
  <c r="N56" i="12"/>
  <c r="N55" i="12"/>
  <c r="N46" i="12"/>
  <c r="Y22" i="11"/>
  <c r="Y30" i="11" s="1"/>
  <c r="Z28" i="11" l="1"/>
  <c r="N21" i="12"/>
  <c r="N47" i="12" s="1"/>
  <c r="N54" i="12"/>
  <c r="O11" i="12"/>
  <c r="O14" i="12" s="1"/>
  <c r="P40" i="13"/>
  <c r="P43" i="13" s="1"/>
  <c r="P46" i="12"/>
  <c r="P56" i="12"/>
  <c r="P55" i="12"/>
  <c r="O55" i="12"/>
  <c r="O46" i="12"/>
  <c r="O56" i="12"/>
  <c r="X33" i="11"/>
  <c r="P11" i="12" l="1"/>
  <c r="P14" i="12" s="1"/>
  <c r="Q40" i="13"/>
  <c r="Q43" i="13" s="1"/>
  <c r="O54" i="12"/>
  <c r="O21" i="12"/>
  <c r="O47" i="12" s="1"/>
  <c r="Z22" i="11"/>
  <c r="Z30" i="11" s="1"/>
  <c r="X11" i="13"/>
  <c r="X17" i="13" s="1"/>
  <c r="Y33" i="11"/>
  <c r="AA28" i="11" l="1"/>
  <c r="R40" i="13"/>
  <c r="Q11" i="12"/>
  <c r="Q14" i="12" s="1"/>
  <c r="Q21" i="12" s="1"/>
  <c r="P21" i="12"/>
  <c r="P47" i="12" s="1"/>
  <c r="P54" i="12"/>
  <c r="Y11" i="13"/>
  <c r="Y17" i="13" s="1"/>
  <c r="AA22" i="11" l="1"/>
  <c r="AA30" i="11" s="1"/>
  <c r="Z33" i="11"/>
  <c r="AB28" i="11" l="1"/>
  <c r="Z11" i="13"/>
  <c r="Z17" i="13" s="1"/>
  <c r="AB22" i="11" l="1"/>
  <c r="AB30" i="11" s="1"/>
  <c r="AC28" i="11"/>
  <c r="AA33" i="11"/>
  <c r="G26" i="6" l="1"/>
  <c r="G28" i="6" s="1"/>
  <c r="AA11" i="13"/>
  <c r="AA17" i="13" s="1"/>
  <c r="AC22" i="11" l="1"/>
  <c r="AC30" i="11" s="1"/>
  <c r="AD28" i="11"/>
  <c r="AB33" i="11"/>
  <c r="G22" i="6" l="1"/>
  <c r="G30" i="6" s="1"/>
  <c r="H26" i="6"/>
  <c r="H28" i="6" s="1"/>
  <c r="AC33" i="11"/>
  <c r="AB11" i="13"/>
  <c r="AB17" i="13" s="1"/>
  <c r="G33" i="6" l="1"/>
  <c r="I26" i="35"/>
  <c r="I28" i="35" s="1"/>
  <c r="I20" i="35"/>
  <c r="I21" i="35"/>
  <c r="I19" i="35"/>
  <c r="AC11" i="13"/>
  <c r="AC17" i="13" s="1"/>
  <c r="V34" i="11"/>
  <c r="T34" i="11"/>
  <c r="R34" i="11"/>
  <c r="AA34" i="11"/>
  <c r="Y34" i="11"/>
  <c r="X34" i="11"/>
  <c r="AB34" i="11"/>
  <c r="U34" i="11"/>
  <c r="W34" i="11"/>
  <c r="S34" i="11"/>
  <c r="Z34" i="11"/>
  <c r="AC34" i="11"/>
  <c r="AC26" i="13" s="1"/>
  <c r="AD22" i="11"/>
  <c r="AD30" i="11" s="1"/>
  <c r="I23" i="35" l="1"/>
  <c r="I30" i="35" s="1"/>
  <c r="L26" i="35"/>
  <c r="L28" i="35" s="1"/>
  <c r="K26" i="35"/>
  <c r="K28" i="35" s="1"/>
  <c r="F26" i="35"/>
  <c r="F28" i="35" s="1"/>
  <c r="G26" i="35"/>
  <c r="G28" i="35" s="1"/>
  <c r="H26" i="35"/>
  <c r="H28" i="35" s="1"/>
  <c r="J26" i="35"/>
  <c r="J28" i="35" s="1"/>
  <c r="H19" i="35"/>
  <c r="J19" i="35"/>
  <c r="K19" i="35"/>
  <c r="L19" i="35"/>
  <c r="F19" i="35"/>
  <c r="G19" i="35"/>
  <c r="L21" i="35"/>
  <c r="H21" i="35"/>
  <c r="K21" i="35"/>
  <c r="F21" i="35"/>
  <c r="J21" i="35"/>
  <c r="G21" i="35"/>
  <c r="J20" i="35"/>
  <c r="F20" i="35"/>
  <c r="G20" i="35"/>
  <c r="H20" i="35"/>
  <c r="L20" i="35"/>
  <c r="K20" i="35"/>
  <c r="AC27" i="13"/>
  <c r="AC41" i="13" s="1"/>
  <c r="H22" i="6"/>
  <c r="H30" i="6" s="1"/>
  <c r="R35" i="11"/>
  <c r="R26" i="13"/>
  <c r="R27" i="13" s="1"/>
  <c r="G34" i="6"/>
  <c r="Y26" i="13"/>
  <c r="Y35" i="11"/>
  <c r="T26" i="13"/>
  <c r="T35" i="11"/>
  <c r="X26" i="13"/>
  <c r="X35" i="11"/>
  <c r="AA26" i="13"/>
  <c r="AA35" i="11"/>
  <c r="Z26" i="13"/>
  <c r="Z35" i="11"/>
  <c r="W26" i="13"/>
  <c r="W35" i="11"/>
  <c r="V26" i="13"/>
  <c r="V35" i="11"/>
  <c r="U26" i="13"/>
  <c r="U35" i="11"/>
  <c r="S26" i="13"/>
  <c r="S35" i="11"/>
  <c r="AB26" i="13"/>
  <c r="AB35" i="11"/>
  <c r="H33" i="6" l="1"/>
  <c r="H23" i="35"/>
  <c r="H30" i="35" s="1"/>
  <c r="G23" i="35"/>
  <c r="G30" i="35" s="1"/>
  <c r="J23" i="35"/>
  <c r="J30" i="35" s="1"/>
  <c r="L23" i="35"/>
  <c r="L30" i="35" s="1"/>
  <c r="I33" i="35"/>
  <c r="F23" i="35"/>
  <c r="F30" i="35" s="1"/>
  <c r="K23" i="35"/>
  <c r="K30" i="35" s="1"/>
  <c r="V27" i="13"/>
  <c r="V41" i="13" s="1"/>
  <c r="X27" i="13"/>
  <c r="X41" i="13" s="1"/>
  <c r="U27" i="13"/>
  <c r="U41" i="13" s="1"/>
  <c r="AA27" i="13"/>
  <c r="AA41" i="13" s="1"/>
  <c r="AB27" i="13"/>
  <c r="AB41" i="13" s="1"/>
  <c r="W27" i="13"/>
  <c r="W41" i="13" s="1"/>
  <c r="T27" i="13"/>
  <c r="T41" i="13" s="1"/>
  <c r="S27" i="13"/>
  <c r="S41" i="13" s="1"/>
  <c r="Z27" i="13"/>
  <c r="Z41" i="13" s="1"/>
  <c r="Y27" i="13"/>
  <c r="Y41" i="13" s="1"/>
  <c r="H33" i="35" l="1"/>
  <c r="H34" i="35" s="1"/>
  <c r="H35" i="35" s="1"/>
  <c r="F33" i="35"/>
  <c r="F34" i="35" s="1"/>
  <c r="F35" i="35" s="1"/>
  <c r="K33" i="35"/>
  <c r="K34" i="35" s="1"/>
  <c r="K35" i="35" s="1"/>
  <c r="L33" i="35"/>
  <c r="L34" i="35" s="1"/>
  <c r="L35" i="35" s="1"/>
  <c r="J33" i="35"/>
  <c r="J34" i="35" s="1"/>
  <c r="J35" i="35" s="1"/>
  <c r="G33" i="35"/>
  <c r="G34" i="35" s="1"/>
  <c r="G35" i="35" s="1"/>
  <c r="AD33" i="11"/>
  <c r="AD11" i="13" l="1"/>
  <c r="AD17" i="13" s="1"/>
  <c r="AE33" i="11" l="1"/>
  <c r="AE11" i="13" l="1"/>
  <c r="AE17" i="13" l="1"/>
  <c r="AF33" i="11"/>
  <c r="AF11" i="13" l="1"/>
  <c r="AF17" i="13" s="1"/>
  <c r="AG33" i="11" l="1"/>
  <c r="AG11" i="13" l="1"/>
  <c r="AG17" i="13" s="1"/>
  <c r="AH33" i="11" l="1"/>
  <c r="AH11" i="13" l="1"/>
  <c r="AH17" i="13" s="1"/>
  <c r="AI33" i="11"/>
  <c r="AJ33" i="11" l="1"/>
  <c r="AI11" i="13"/>
  <c r="AI17" i="13" s="1"/>
  <c r="AJ11" i="13" l="1"/>
  <c r="AJ17" i="13" s="1"/>
  <c r="AK33" i="11" l="1"/>
  <c r="AK11" i="13" l="1"/>
  <c r="AK17" i="13" s="1"/>
  <c r="AL33" i="11" l="1"/>
  <c r="AL11" i="13" s="1"/>
  <c r="AL17" i="13" s="1"/>
  <c r="AM33" i="11" l="1"/>
  <c r="AM11" i="13" l="1"/>
  <c r="AM17" i="13" s="1"/>
  <c r="AN33" i="11" l="1"/>
  <c r="AN11" i="13" l="1"/>
  <c r="AN17" i="13" s="1"/>
  <c r="AO33" i="11" l="1"/>
  <c r="AH34" i="11" l="1"/>
  <c r="AJ34" i="11"/>
  <c r="AE34" i="11"/>
  <c r="AM34" i="11"/>
  <c r="AG34" i="11"/>
  <c r="AN34" i="11"/>
  <c r="AF34" i="11"/>
  <c r="AO34" i="11"/>
  <c r="AO26" i="13" s="1"/>
  <c r="AD34" i="11"/>
  <c r="AL34" i="11"/>
  <c r="AK34" i="11"/>
  <c r="AI34" i="11"/>
  <c r="AO11" i="13"/>
  <c r="AO17" i="13" s="1"/>
  <c r="AO27" i="13" l="1"/>
  <c r="AO41" i="13" s="1"/>
  <c r="AG26" i="13"/>
  <c r="AG35" i="11"/>
  <c r="AI26" i="13"/>
  <c r="AI35" i="11"/>
  <c r="AM26" i="13"/>
  <c r="AM35" i="11"/>
  <c r="AK26" i="13"/>
  <c r="AK35" i="11"/>
  <c r="AE26" i="13"/>
  <c r="AE35" i="11"/>
  <c r="AN26" i="13"/>
  <c r="AN35" i="11"/>
  <c r="AL26" i="13"/>
  <c r="AL35" i="11"/>
  <c r="AJ26" i="13"/>
  <c r="AJ35" i="11"/>
  <c r="AF26" i="13"/>
  <c r="AF35" i="11"/>
  <c r="AD35" i="11"/>
  <c r="AD26" i="13"/>
  <c r="AD27" i="13" s="1"/>
  <c r="H34" i="6"/>
  <c r="H24" i="10" s="1"/>
  <c r="AH26" i="13"/>
  <c r="AH35" i="11"/>
  <c r="AL27" i="13" l="1"/>
  <c r="AL41" i="13" s="1"/>
  <c r="AM27" i="13"/>
  <c r="AM41" i="13" s="1"/>
  <c r="AH27" i="13"/>
  <c r="AH41" i="13" s="1"/>
  <c r="AI27" i="13"/>
  <c r="AI41" i="13" s="1"/>
  <c r="AF27" i="13"/>
  <c r="AF41" i="13" s="1"/>
  <c r="AE27" i="13"/>
  <c r="AE41" i="13" s="1"/>
  <c r="AG27" i="13"/>
  <c r="AG41" i="13" s="1"/>
  <c r="AN27" i="13"/>
  <c r="AN41" i="13" s="1"/>
  <c r="AJ27" i="13"/>
  <c r="AJ41" i="13" s="1"/>
  <c r="AK27" i="13"/>
  <c r="AK41" i="13" s="1"/>
  <c r="AP33" i="11"/>
  <c r="AP11" i="13" l="1"/>
  <c r="AP17" i="13" s="1"/>
  <c r="AQ33" i="11" l="1"/>
  <c r="AQ11" i="13" l="1"/>
  <c r="AQ17" i="13" s="1"/>
  <c r="AR33" i="11" l="1"/>
  <c r="AR11" i="13" l="1"/>
  <c r="AR17" i="13" s="1"/>
  <c r="AS33" i="11" l="1"/>
  <c r="AS11" i="13" l="1"/>
  <c r="AS17" i="13" s="1"/>
  <c r="AT33" i="11" l="1"/>
  <c r="AT11" i="13" l="1"/>
  <c r="AT17" i="13" s="1"/>
  <c r="AU33" i="11"/>
  <c r="AU11" i="13" l="1"/>
  <c r="AU17" i="13" s="1"/>
  <c r="AV33" i="11" l="1"/>
  <c r="AV11" i="13" l="1"/>
  <c r="AV17" i="13" s="1"/>
  <c r="AW33" i="11" l="1"/>
  <c r="AW11" i="13" l="1"/>
  <c r="AW17" i="13" s="1"/>
  <c r="AX33" i="11"/>
  <c r="AX11" i="13" l="1"/>
  <c r="AX17" i="13" s="1"/>
  <c r="AY33" i="11" l="1"/>
  <c r="AY11" i="13" l="1"/>
  <c r="AY17" i="13" s="1"/>
  <c r="AZ33" i="11" l="1"/>
  <c r="AZ11" i="13" l="1"/>
  <c r="AZ17" i="13" s="1"/>
  <c r="BA33" i="11" l="1"/>
  <c r="AV34" i="11" l="1"/>
  <c r="AR34" i="11"/>
  <c r="AY34" i="11"/>
  <c r="AZ34" i="11"/>
  <c r="AW34" i="11"/>
  <c r="AT34" i="11"/>
  <c r="AX34" i="11"/>
  <c r="AS34" i="11"/>
  <c r="AU34" i="11"/>
  <c r="AQ34" i="11"/>
  <c r="BA34" i="11"/>
  <c r="BA26" i="13" s="1"/>
  <c r="AP34" i="11"/>
  <c r="BA11" i="13"/>
  <c r="BA17" i="13" s="1"/>
  <c r="BA27" i="13" l="1"/>
  <c r="BA41" i="13" s="1"/>
  <c r="AT26" i="13"/>
  <c r="AT35" i="11"/>
  <c r="AZ26" i="13"/>
  <c r="AZ35" i="11"/>
  <c r="AY26" i="13"/>
  <c r="AY35" i="11"/>
  <c r="AS26" i="13"/>
  <c r="AS35" i="11"/>
  <c r="AW26" i="13"/>
  <c r="AW35" i="11"/>
  <c r="AQ26" i="13"/>
  <c r="AQ35" i="11"/>
  <c r="AR26" i="13"/>
  <c r="AR35" i="11"/>
  <c r="AX26" i="13"/>
  <c r="AX35" i="11"/>
  <c r="AP26" i="13"/>
  <c r="AP27" i="13" s="1"/>
  <c r="I34" i="6"/>
  <c r="AP35" i="11"/>
  <c r="AU26" i="13"/>
  <c r="AU35" i="11"/>
  <c r="AV26" i="13"/>
  <c r="AV35" i="11"/>
  <c r="AS27" i="13" l="1"/>
  <c r="AS41" i="13" s="1"/>
  <c r="AY27" i="13"/>
  <c r="AY41" i="13" s="1"/>
  <c r="AU27" i="13"/>
  <c r="AU41" i="13" s="1"/>
  <c r="AV27" i="13"/>
  <c r="AV41" i="13" s="1"/>
  <c r="AZ27" i="13"/>
  <c r="AZ41" i="13" s="1"/>
  <c r="AX27" i="13"/>
  <c r="AX41" i="13" s="1"/>
  <c r="AQ27" i="13"/>
  <c r="AQ41" i="13" s="1"/>
  <c r="AW27" i="13"/>
  <c r="AW41" i="13" s="1"/>
  <c r="AT27" i="13"/>
  <c r="AT41" i="13" s="1"/>
  <c r="AR27" i="13"/>
  <c r="AR41" i="13" s="1"/>
  <c r="BB33" i="11"/>
  <c r="BB11" i="13" l="1"/>
  <c r="BB17" i="13" s="1"/>
  <c r="BC33" i="11" l="1"/>
  <c r="BC11" i="13" l="1"/>
  <c r="BC17" i="13" s="1"/>
  <c r="BD33" i="11" l="1"/>
  <c r="BD11" i="13" l="1"/>
  <c r="BD17" i="13" s="1"/>
  <c r="BE33" i="11" l="1"/>
  <c r="BE11" i="13" l="1"/>
  <c r="BE17" i="13" s="1"/>
  <c r="BF33" i="11" l="1"/>
  <c r="BG33" i="11" l="1"/>
  <c r="BF11" i="13"/>
  <c r="BF17" i="13" s="1"/>
  <c r="BG11" i="13" l="1"/>
  <c r="BG17" i="13" s="1"/>
  <c r="BH33" i="11" l="1"/>
  <c r="BH11" i="13" l="1"/>
  <c r="BH17" i="13" s="1"/>
  <c r="BI33" i="11" l="1"/>
  <c r="BI11" i="13" l="1"/>
  <c r="BI17" i="13" s="1"/>
  <c r="BJ33" i="11" l="1"/>
  <c r="BJ11" i="13" l="1"/>
  <c r="BJ17" i="13" s="1"/>
  <c r="BK33" i="11" l="1"/>
  <c r="BK11" i="13" s="1"/>
  <c r="BK17" i="13" s="1"/>
  <c r="BL33" i="11" l="1"/>
  <c r="BL11" i="13" l="1"/>
  <c r="BL17" i="13" s="1"/>
  <c r="BM33" i="11" l="1"/>
  <c r="BM34" i="11" l="1"/>
  <c r="BM26" i="13" s="1"/>
  <c r="BG34" i="11"/>
  <c r="BH34" i="11"/>
  <c r="BJ34" i="11"/>
  <c r="BK34" i="11"/>
  <c r="BF34" i="11"/>
  <c r="BB34" i="11"/>
  <c r="BI34" i="11"/>
  <c r="BD34" i="11"/>
  <c r="BE34" i="11"/>
  <c r="BC34" i="11"/>
  <c r="BL34" i="11"/>
  <c r="J33" i="6"/>
  <c r="I24" i="10"/>
  <c r="BM11" i="13"/>
  <c r="BM17" i="13" s="1"/>
  <c r="BM27" i="13" l="1"/>
  <c r="BM41" i="13" s="1"/>
  <c r="BM35" i="11"/>
  <c r="BB35" i="11"/>
  <c r="J34" i="6"/>
  <c r="BB26" i="13"/>
  <c r="BB27" i="13" s="1"/>
  <c r="BF26" i="13"/>
  <c r="BF35" i="11"/>
  <c r="BK26" i="13"/>
  <c r="BK35" i="11"/>
  <c r="BI26" i="13"/>
  <c r="BI35" i="11"/>
  <c r="BL26" i="13"/>
  <c r="BL35" i="11"/>
  <c r="BJ26" i="13"/>
  <c r="BJ35" i="11"/>
  <c r="BC26" i="13"/>
  <c r="BC35" i="11"/>
  <c r="BH26" i="13"/>
  <c r="BH35" i="11"/>
  <c r="BE26" i="13"/>
  <c r="BE35" i="11"/>
  <c r="BG26" i="13"/>
  <c r="BG35" i="11"/>
  <c r="BD26" i="13"/>
  <c r="BD35" i="11"/>
  <c r="H35" i="6"/>
  <c r="G24" i="10"/>
  <c r="G35" i="6"/>
  <c r="I9" i="10"/>
  <c r="J9" i="10"/>
  <c r="H9" i="10"/>
  <c r="G9" i="10"/>
  <c r="BA35" i="11"/>
  <c r="AO35" i="11"/>
  <c r="Q35" i="11"/>
  <c r="AC35" i="11"/>
  <c r="BC27" i="13" l="1"/>
  <c r="BC41" i="13" s="1"/>
  <c r="BK27" i="13"/>
  <c r="BK41" i="13" s="1"/>
  <c r="BF27" i="13"/>
  <c r="BF41" i="13" s="1"/>
  <c r="BL27" i="13"/>
  <c r="BL41" i="13" s="1"/>
  <c r="BD27" i="13"/>
  <c r="BD41" i="13" s="1"/>
  <c r="BG27" i="13"/>
  <c r="BG41" i="13" s="1"/>
  <c r="BJ27" i="13"/>
  <c r="BJ41" i="13" s="1"/>
  <c r="BH27" i="13"/>
  <c r="BH41" i="13" s="1"/>
  <c r="BI27" i="13"/>
  <c r="BI41" i="13" s="1"/>
  <c r="BE27" i="13"/>
  <c r="BE41" i="13" s="1"/>
  <c r="J24" i="10"/>
  <c r="I34" i="35"/>
  <c r="I35" i="35" s="1"/>
  <c r="I36" i="6"/>
  <c r="F36" i="6"/>
  <c r="H36" i="6"/>
  <c r="J36" i="6"/>
  <c r="J30" i="9"/>
  <c r="J36" i="9" s="1"/>
  <c r="BM30" i="12"/>
  <c r="BM36" i="12" s="1"/>
  <c r="I35" i="6"/>
  <c r="I15" i="10" s="1"/>
  <c r="F30" i="9"/>
  <c r="F36" i="9" s="1"/>
  <c r="Q30" i="12"/>
  <c r="H30" i="9"/>
  <c r="H36" i="9" s="1"/>
  <c r="AO30" i="12"/>
  <c r="AO36" i="12" s="1"/>
  <c r="I30" i="9"/>
  <c r="I36" i="9" s="1"/>
  <c r="BA30" i="12"/>
  <c r="BA36" i="12" s="1"/>
  <c r="J35" i="6"/>
  <c r="J15" i="10" s="1"/>
  <c r="G30" i="9"/>
  <c r="G36" i="9" s="1"/>
  <c r="AC30" i="12"/>
  <c r="AC36" i="12" s="1"/>
  <c r="G36" i="6"/>
  <c r="Q42" i="12"/>
  <c r="F42" i="9" s="1"/>
  <c r="F44" i="9" s="1"/>
  <c r="G15" i="10"/>
  <c r="H15" i="10"/>
  <c r="F46" i="9" l="1"/>
  <c r="R41" i="13"/>
  <c r="R43" i="13" s="1"/>
  <c r="AP41" i="13"/>
  <c r="Q44" i="12"/>
  <c r="R42" i="12"/>
  <c r="R44" i="12" s="1"/>
  <c r="Q36" i="12"/>
  <c r="Q54" i="12"/>
  <c r="AD41" i="13"/>
  <c r="BB41" i="13"/>
  <c r="Q46" i="12" l="1"/>
  <c r="Q47" i="12" s="1"/>
  <c r="Q55" i="12"/>
  <c r="Q56" i="12"/>
  <c r="R11" i="12"/>
  <c r="R14" i="12" s="1"/>
  <c r="S40" i="13"/>
  <c r="S43" i="13" s="1"/>
  <c r="S42" i="12"/>
  <c r="T40" i="13" l="1"/>
  <c r="T43" i="13" s="1"/>
  <c r="S11" i="12"/>
  <c r="S14" i="12" s="1"/>
  <c r="R54" i="12"/>
  <c r="R21" i="12"/>
  <c r="R56" i="12"/>
  <c r="R46" i="12"/>
  <c r="R55" i="12"/>
  <c r="S44" i="12"/>
  <c r="T42" i="12"/>
  <c r="R47" i="12" l="1"/>
  <c r="T44" i="12"/>
  <c r="U42" i="12"/>
  <c r="S46" i="12"/>
  <c r="S55" i="12"/>
  <c r="S56" i="12"/>
  <c r="S54" i="12"/>
  <c r="S21" i="12"/>
  <c r="U40" i="13"/>
  <c r="U43" i="13" s="1"/>
  <c r="T11" i="12"/>
  <c r="T14" i="12" s="1"/>
  <c r="S47" i="12" l="1"/>
  <c r="U11" i="12"/>
  <c r="U14" i="12" s="1"/>
  <c r="V40" i="13"/>
  <c r="V43" i="13" s="1"/>
  <c r="U44" i="12"/>
  <c r="V42" i="12"/>
  <c r="T54" i="12"/>
  <c r="T21" i="12"/>
  <c r="T46" i="12"/>
  <c r="T56" i="12"/>
  <c r="T55" i="12"/>
  <c r="U54" i="12" l="1"/>
  <c r="U21" i="12"/>
  <c r="V44" i="12"/>
  <c r="W42" i="12"/>
  <c r="V11" i="12"/>
  <c r="V14" i="12" s="1"/>
  <c r="W40" i="13"/>
  <c r="W43" i="13" s="1"/>
  <c r="T47" i="12"/>
  <c r="U46" i="12"/>
  <c r="U55" i="12"/>
  <c r="U56" i="12"/>
  <c r="V54" i="12" l="1"/>
  <c r="V21" i="12"/>
  <c r="W44" i="12"/>
  <c r="X42" i="12"/>
  <c r="V56" i="12"/>
  <c r="V46" i="12"/>
  <c r="V55" i="12"/>
  <c r="W11" i="12"/>
  <c r="W14" i="12" s="1"/>
  <c r="X40" i="13"/>
  <c r="X43" i="13" s="1"/>
  <c r="U47" i="12"/>
  <c r="V47" i="12" l="1"/>
  <c r="X11" i="12"/>
  <c r="X14" i="12" s="1"/>
  <c r="Y40" i="13"/>
  <c r="Y43" i="13" s="1"/>
  <c r="W46" i="12"/>
  <c r="W55" i="12"/>
  <c r="W56" i="12"/>
  <c r="X44" i="12"/>
  <c r="Y42" i="12"/>
  <c r="W54" i="12"/>
  <c r="W21" i="12"/>
  <c r="W47" i="12" l="1"/>
  <c r="Y44" i="12"/>
  <c r="Z42" i="12"/>
  <c r="X46" i="12"/>
  <c r="X56" i="12"/>
  <c r="X55" i="12"/>
  <c r="X54" i="12"/>
  <c r="X21" i="12"/>
  <c r="Y11" i="12"/>
  <c r="Y14" i="12" s="1"/>
  <c r="Z40" i="13"/>
  <c r="Z43" i="13" s="1"/>
  <c r="Z44" i="12" l="1"/>
  <c r="AA42" i="12"/>
  <c r="Y54" i="12"/>
  <c r="Y21" i="12"/>
  <c r="Y46" i="12"/>
  <c r="Y55" i="12"/>
  <c r="Y56" i="12"/>
  <c r="X47" i="12"/>
  <c r="AA40" i="13"/>
  <c r="AA43" i="13" s="1"/>
  <c r="Z11" i="12"/>
  <c r="Z14" i="12" s="1"/>
  <c r="Y47" i="12" l="1"/>
  <c r="Z54" i="12"/>
  <c r="Z21" i="12"/>
  <c r="AB40" i="13"/>
  <c r="AB43" i="13" s="1"/>
  <c r="AA11" i="12"/>
  <c r="AA14" i="12" s="1"/>
  <c r="AA44" i="12"/>
  <c r="AB42" i="12"/>
  <c r="Z46" i="12"/>
  <c r="Z55" i="12"/>
  <c r="Z56" i="12"/>
  <c r="AA55" i="12" l="1"/>
  <c r="AA56" i="12"/>
  <c r="AA46" i="12"/>
  <c r="AB44" i="12"/>
  <c r="AC42" i="12"/>
  <c r="G42" i="9" s="1"/>
  <c r="AA54" i="12"/>
  <c r="AA21" i="12"/>
  <c r="AC40" i="13"/>
  <c r="AC43" i="13" s="1"/>
  <c r="AB11" i="12"/>
  <c r="AB14" i="12" s="1"/>
  <c r="Z47" i="12"/>
  <c r="AA47" i="12" l="1"/>
  <c r="G44" i="9"/>
  <c r="AC44" i="12"/>
  <c r="AD42" i="12"/>
  <c r="AB56" i="12"/>
  <c r="AB55" i="12"/>
  <c r="AB46" i="12"/>
  <c r="AD40" i="13"/>
  <c r="AD43" i="13" s="1"/>
  <c r="AC11" i="12"/>
  <c r="AB54" i="12"/>
  <c r="AB21" i="12"/>
  <c r="AD11" i="12" l="1"/>
  <c r="AD14" i="12" s="1"/>
  <c r="AE40" i="13"/>
  <c r="AE43" i="13" s="1"/>
  <c r="AD44" i="12"/>
  <c r="AE42" i="12"/>
  <c r="AC14" i="12"/>
  <c r="AB47" i="12"/>
  <c r="AC55" i="12"/>
  <c r="AC56" i="12"/>
  <c r="AC46" i="12"/>
  <c r="G46" i="9"/>
  <c r="AC54" i="12" l="1"/>
  <c r="AC21" i="12"/>
  <c r="AC47" i="12" s="1"/>
  <c r="AD46" i="12"/>
  <c r="AD55" i="12"/>
  <c r="AD56" i="12"/>
  <c r="AE44" i="12"/>
  <c r="AF42" i="12"/>
  <c r="AF40" i="13"/>
  <c r="AF43" i="13" s="1"/>
  <c r="AE11" i="12"/>
  <c r="AE14" i="12" s="1"/>
  <c r="AD54" i="12"/>
  <c r="AD21" i="12"/>
  <c r="AD47" i="12" l="1"/>
  <c r="AE46" i="12"/>
  <c r="AE55" i="12"/>
  <c r="AE56" i="12"/>
  <c r="AF44" i="12"/>
  <c r="AG42" i="12"/>
  <c r="AG40" i="13"/>
  <c r="AG43" i="13" s="1"/>
  <c r="AF11" i="12"/>
  <c r="AF14" i="12" s="1"/>
  <c r="AE54" i="12"/>
  <c r="AE21" i="12"/>
  <c r="AE47" i="12" l="1"/>
  <c r="AH40" i="13"/>
  <c r="AH43" i="13" s="1"/>
  <c r="AG11" i="12"/>
  <c r="AG14" i="12" s="1"/>
  <c r="AF46" i="12"/>
  <c r="AF56" i="12"/>
  <c r="AF55" i="12"/>
  <c r="AF54" i="12"/>
  <c r="AF21" i="12"/>
  <c r="AG44" i="12"/>
  <c r="AH42" i="12"/>
  <c r="AF47" i="12" l="1"/>
  <c r="AH44" i="12"/>
  <c r="AI42" i="12"/>
  <c r="AG54" i="12"/>
  <c r="AG21" i="12"/>
  <c r="AG46" i="12"/>
  <c r="AG55" i="12"/>
  <c r="AG56" i="12"/>
  <c r="AH11" i="12"/>
  <c r="AH14" i="12" s="1"/>
  <c r="AI40" i="13"/>
  <c r="AI43" i="13" s="1"/>
  <c r="AI11" i="12" l="1"/>
  <c r="AI14" i="12" s="1"/>
  <c r="AJ40" i="13"/>
  <c r="AJ43" i="13" s="1"/>
  <c r="AI44" i="12"/>
  <c r="AJ42" i="12"/>
  <c r="AH54" i="12"/>
  <c r="AH21" i="12"/>
  <c r="AH46" i="12"/>
  <c r="AH56" i="12"/>
  <c r="AH55" i="12"/>
  <c r="AG47" i="12"/>
  <c r="AH47" i="12" l="1"/>
  <c r="AI55" i="12"/>
  <c r="AI56" i="12"/>
  <c r="AI46" i="12"/>
  <c r="AI54" i="12"/>
  <c r="AI21" i="12"/>
  <c r="AJ44" i="12"/>
  <c r="AK42" i="12"/>
  <c r="AK40" i="13"/>
  <c r="AK43" i="13" s="1"/>
  <c r="AJ11" i="12"/>
  <c r="AJ14" i="12" s="1"/>
  <c r="AI47" i="12" l="1"/>
  <c r="AK44" i="12"/>
  <c r="AL42" i="12"/>
  <c r="AL40" i="13"/>
  <c r="AL43" i="13" s="1"/>
  <c r="AK11" i="12"/>
  <c r="AK14" i="12" s="1"/>
  <c r="AJ21" i="12"/>
  <c r="AJ54" i="12"/>
  <c r="AJ46" i="12"/>
  <c r="AJ56" i="12"/>
  <c r="AJ55" i="12"/>
  <c r="AJ47" i="12" l="1"/>
  <c r="AK54" i="12"/>
  <c r="AK21" i="12"/>
  <c r="AL11" i="12"/>
  <c r="AL14" i="12" s="1"/>
  <c r="AM40" i="13"/>
  <c r="AM43" i="13" s="1"/>
  <c r="AL44" i="12"/>
  <c r="AM42" i="12"/>
  <c r="AK46" i="12"/>
  <c r="AK55" i="12"/>
  <c r="AK56" i="12"/>
  <c r="AN40" i="13" l="1"/>
  <c r="AN43" i="13" s="1"/>
  <c r="AM11" i="12"/>
  <c r="AM14" i="12" s="1"/>
  <c r="AM44" i="12"/>
  <c r="AN42" i="12"/>
  <c r="AL55" i="12"/>
  <c r="AL46" i="12"/>
  <c r="AL56" i="12"/>
  <c r="AK47" i="12"/>
  <c r="AL54" i="12"/>
  <c r="AL21" i="12"/>
  <c r="AM46" i="12" l="1"/>
  <c r="AM55" i="12"/>
  <c r="AM56" i="12"/>
  <c r="AN44" i="12"/>
  <c r="AO42" i="12"/>
  <c r="H42" i="9" s="1"/>
  <c r="AL47" i="12"/>
  <c r="AM54" i="12"/>
  <c r="AM21" i="12"/>
  <c r="AN11" i="12"/>
  <c r="AN14" i="12" s="1"/>
  <c r="AO40" i="13"/>
  <c r="AO43" i="13" s="1"/>
  <c r="AM47" i="12" l="1"/>
  <c r="H44" i="9"/>
  <c r="AO44" i="12"/>
  <c r="AP42" i="12"/>
  <c r="AN46" i="12"/>
  <c r="AN56" i="12"/>
  <c r="AN55" i="12"/>
  <c r="AO11" i="12"/>
  <c r="AP40" i="13"/>
  <c r="AP43" i="13" s="1"/>
  <c r="AN54" i="12"/>
  <c r="AN21" i="12"/>
  <c r="AO14" i="12" l="1"/>
  <c r="AQ40" i="13"/>
  <c r="AQ43" i="13" s="1"/>
  <c r="AP11" i="12"/>
  <c r="AP14" i="12" s="1"/>
  <c r="AP44" i="12"/>
  <c r="AQ42" i="12"/>
  <c r="AN47" i="12"/>
  <c r="AO56" i="12"/>
  <c r="AO55" i="12"/>
  <c r="AO46" i="12"/>
  <c r="H46" i="9"/>
  <c r="AQ44" i="12" l="1"/>
  <c r="AR42" i="12"/>
  <c r="AP46" i="12"/>
  <c r="AP56" i="12"/>
  <c r="AP55" i="12"/>
  <c r="AR40" i="13"/>
  <c r="AR43" i="13" s="1"/>
  <c r="AQ11" i="12"/>
  <c r="AQ14" i="12" s="1"/>
  <c r="AP54" i="12"/>
  <c r="AP21" i="12"/>
  <c r="AO54" i="12"/>
  <c r="AO21" i="12"/>
  <c r="AO47" i="12" s="1"/>
  <c r="AP47" i="12" l="1"/>
  <c r="AQ54" i="12"/>
  <c r="AQ21" i="12"/>
  <c r="AS40" i="13"/>
  <c r="AS43" i="13" s="1"/>
  <c r="AR11" i="12"/>
  <c r="AR14" i="12" s="1"/>
  <c r="AR44" i="12"/>
  <c r="AS42" i="12"/>
  <c r="AQ46" i="12"/>
  <c r="AQ55" i="12"/>
  <c r="AQ56" i="12"/>
  <c r="AR56" i="12" l="1"/>
  <c r="AR46" i="12"/>
  <c r="AR55" i="12"/>
  <c r="AR54" i="12"/>
  <c r="AR21" i="12"/>
  <c r="AS44" i="12"/>
  <c r="AT42" i="12"/>
  <c r="AQ47" i="12"/>
  <c r="AS11" i="12"/>
  <c r="AS14" i="12" s="1"/>
  <c r="AT40" i="13"/>
  <c r="AT43" i="13" s="1"/>
  <c r="AR47" i="12" l="1"/>
  <c r="AS46" i="12"/>
  <c r="AS55" i="12"/>
  <c r="AS56" i="12"/>
  <c r="AT11" i="12"/>
  <c r="AT14" i="12" s="1"/>
  <c r="AU40" i="13"/>
  <c r="AU43" i="13" s="1"/>
  <c r="AT44" i="12"/>
  <c r="AU42" i="12"/>
  <c r="AS54" i="12"/>
  <c r="AS21" i="12"/>
  <c r="AS47" i="12" l="1"/>
  <c r="AU44" i="12"/>
  <c r="AV42" i="12"/>
  <c r="AW42" i="12" s="1"/>
  <c r="AV40" i="13"/>
  <c r="AV43" i="13" s="1"/>
  <c r="AU11" i="12"/>
  <c r="AU14" i="12" s="1"/>
  <c r="AT54" i="12"/>
  <c r="AT21" i="12"/>
  <c r="AT46" i="12"/>
  <c r="AT56" i="12"/>
  <c r="AT55" i="12"/>
  <c r="AT47" i="12" l="1"/>
  <c r="AU54" i="12"/>
  <c r="AU21" i="12"/>
  <c r="AW40" i="13"/>
  <c r="AW43" i="13" s="1"/>
  <c r="AV11" i="12"/>
  <c r="AV14" i="12" s="1"/>
  <c r="AV44" i="12"/>
  <c r="AU46" i="12"/>
  <c r="AU55" i="12"/>
  <c r="AU56" i="12"/>
  <c r="AU47" i="12" l="1"/>
  <c r="AW44" i="12"/>
  <c r="AX42" i="12"/>
  <c r="AV46" i="12"/>
  <c r="AV56" i="12"/>
  <c r="AV55" i="12"/>
  <c r="AV54" i="12"/>
  <c r="AV21" i="12"/>
  <c r="AX40" i="13"/>
  <c r="AX43" i="13" s="1"/>
  <c r="AW11" i="12"/>
  <c r="AW14" i="12" s="1"/>
  <c r="AV47" i="12" l="1"/>
  <c r="AY40" i="13"/>
  <c r="AY43" i="13" s="1"/>
  <c r="AX11" i="12"/>
  <c r="AX14" i="12" s="1"/>
  <c r="AW54" i="12"/>
  <c r="AW21" i="12"/>
  <c r="AX44" i="12"/>
  <c r="AY42" i="12"/>
  <c r="AW46" i="12"/>
  <c r="AW55" i="12"/>
  <c r="AW56" i="12"/>
  <c r="AW47" i="12" l="1"/>
  <c r="AX46" i="12"/>
  <c r="AX56" i="12"/>
  <c r="AX55" i="12"/>
  <c r="AY44" i="12"/>
  <c r="AZ42" i="12"/>
  <c r="AX54" i="12"/>
  <c r="AX21" i="12"/>
  <c r="AZ40" i="13"/>
  <c r="AZ43" i="13" s="1"/>
  <c r="AY11" i="12"/>
  <c r="AY14" i="12" s="1"/>
  <c r="AX47" i="12" l="1"/>
  <c r="BA40" i="13"/>
  <c r="BA43" i="13" s="1"/>
  <c r="AZ11" i="12"/>
  <c r="AZ14" i="12" s="1"/>
  <c r="AZ44" i="12"/>
  <c r="BA42" i="12"/>
  <c r="I42" i="9" s="1"/>
  <c r="AY46" i="12"/>
  <c r="AY55" i="12"/>
  <c r="AY56" i="12"/>
  <c r="AY54" i="12"/>
  <c r="AY21" i="12"/>
  <c r="AY47" i="12" l="1"/>
  <c r="I44" i="9"/>
  <c r="BA44" i="12"/>
  <c r="BB42" i="12"/>
  <c r="AZ46" i="12"/>
  <c r="AZ56" i="12"/>
  <c r="AZ55" i="12"/>
  <c r="AZ54" i="12"/>
  <c r="AZ21" i="12"/>
  <c r="BB40" i="13"/>
  <c r="BB43" i="13" s="1"/>
  <c r="BA11" i="12"/>
  <c r="AZ47" i="12" l="1"/>
  <c r="BA14" i="12"/>
  <c r="BB44" i="12"/>
  <c r="BC42" i="12"/>
  <c r="BB11" i="12"/>
  <c r="BB14" i="12" s="1"/>
  <c r="BC40" i="13"/>
  <c r="BC43" i="13" s="1"/>
  <c r="BA55" i="12"/>
  <c r="BA56" i="12"/>
  <c r="BA46" i="12"/>
  <c r="I46" i="9"/>
  <c r="BC44" i="12" l="1"/>
  <c r="BD42" i="12"/>
  <c r="BC11" i="12"/>
  <c r="BC14" i="12" s="1"/>
  <c r="BD40" i="13"/>
  <c r="BD43" i="13" s="1"/>
  <c r="BB55" i="12"/>
  <c r="BB56" i="12"/>
  <c r="BB46" i="12"/>
  <c r="BB54" i="12"/>
  <c r="BB21" i="12"/>
  <c r="BA54" i="12"/>
  <c r="BA21" i="12"/>
  <c r="BA47" i="12" s="1"/>
  <c r="BE40" i="13" l="1"/>
  <c r="BE43" i="13" s="1"/>
  <c r="BD11" i="12"/>
  <c r="BD14" i="12" s="1"/>
  <c r="BB47" i="12"/>
  <c r="BD44" i="12"/>
  <c r="BE42" i="12"/>
  <c r="BC54" i="12"/>
  <c r="BC21" i="12"/>
  <c r="BC56" i="12"/>
  <c r="BC46" i="12"/>
  <c r="BC55" i="12"/>
  <c r="BC47" i="12" l="1"/>
  <c r="BE44" i="12"/>
  <c r="BF42" i="12"/>
  <c r="BD54" i="12"/>
  <c r="BD21" i="12"/>
  <c r="BD46" i="12"/>
  <c r="BD56" i="12"/>
  <c r="BD55" i="12"/>
  <c r="BF40" i="13"/>
  <c r="BF43" i="13" s="1"/>
  <c r="BE11" i="12"/>
  <c r="BE14" i="12" s="1"/>
  <c r="BD47" i="12" l="1"/>
  <c r="BE54" i="12"/>
  <c r="BE21" i="12"/>
  <c r="BF44" i="12"/>
  <c r="BG42" i="12"/>
  <c r="BF11" i="12"/>
  <c r="BF14" i="12" s="1"/>
  <c r="BG40" i="13"/>
  <c r="BG43" i="13" s="1"/>
  <c r="BE46" i="12"/>
  <c r="BE56" i="12"/>
  <c r="BE55" i="12"/>
  <c r="BE47" i="12" l="1"/>
  <c r="BG11" i="12"/>
  <c r="BG14" i="12" s="1"/>
  <c r="BH40" i="13"/>
  <c r="BH43" i="13" s="1"/>
  <c r="BG44" i="12"/>
  <c r="BH42" i="12"/>
  <c r="BF54" i="12"/>
  <c r="BF21" i="12"/>
  <c r="BF46" i="12"/>
  <c r="BF56" i="12"/>
  <c r="BF55" i="12"/>
  <c r="BG46" i="12" l="1"/>
  <c r="BG55" i="12"/>
  <c r="BG56" i="12"/>
  <c r="BI40" i="13"/>
  <c r="BI43" i="13" s="1"/>
  <c r="BH11" i="12"/>
  <c r="BH14" i="12" s="1"/>
  <c r="BF47" i="12"/>
  <c r="BH44" i="12"/>
  <c r="BI42" i="12"/>
  <c r="BG54" i="12"/>
  <c r="BG21" i="12"/>
  <c r="BG47" i="12" l="1"/>
  <c r="BH46" i="12"/>
  <c r="BH56" i="12"/>
  <c r="BH55" i="12"/>
  <c r="BH54" i="12"/>
  <c r="BH21" i="12"/>
  <c r="BI11" i="12"/>
  <c r="BI14" i="12" s="1"/>
  <c r="BJ40" i="13"/>
  <c r="BJ43" i="13" s="1"/>
  <c r="BI44" i="12"/>
  <c r="BJ42" i="12"/>
  <c r="BH47" i="12" l="1"/>
  <c r="BK40" i="13"/>
  <c r="BK43" i="13" s="1"/>
  <c r="BJ11" i="12"/>
  <c r="BJ14" i="12" s="1"/>
  <c r="BJ44" i="12"/>
  <c r="BK42" i="12"/>
  <c r="BI54" i="12"/>
  <c r="BI21" i="12"/>
  <c r="BI46" i="12"/>
  <c r="BI55" i="12"/>
  <c r="BI56" i="12"/>
  <c r="BK44" i="12" l="1"/>
  <c r="BL42" i="12"/>
  <c r="BJ46" i="12"/>
  <c r="BJ55" i="12"/>
  <c r="BJ56" i="12"/>
  <c r="BJ54" i="12"/>
  <c r="BJ21" i="12"/>
  <c r="BI47" i="12"/>
  <c r="BL40" i="13"/>
  <c r="BL43" i="13" s="1"/>
  <c r="BK11" i="12"/>
  <c r="BK14" i="12" s="1"/>
  <c r="BJ47" i="12" l="1"/>
  <c r="BK54" i="12"/>
  <c r="BK21" i="12"/>
  <c r="BL44" i="12"/>
  <c r="BM42" i="12"/>
  <c r="J42" i="9" s="1"/>
  <c r="BM40" i="13"/>
  <c r="BM43" i="13" s="1"/>
  <c r="BL11" i="12"/>
  <c r="BL14" i="12" s="1"/>
  <c r="BK46" i="12"/>
  <c r="BK55" i="12"/>
  <c r="BK56" i="12"/>
  <c r="BM11" i="12" l="1"/>
  <c r="BL46" i="12"/>
  <c r="BL56" i="12"/>
  <c r="BL55" i="12"/>
  <c r="BK47" i="12"/>
  <c r="BL21" i="12"/>
  <c r="BL54" i="12"/>
  <c r="J44" i="9"/>
  <c r="J46" i="9" s="1"/>
  <c r="BM44" i="12"/>
  <c r="BL47" i="12" l="1"/>
  <c r="BM14" i="12"/>
  <c r="BM56" i="12"/>
  <c r="BM55" i="12"/>
  <c r="BM46" i="12"/>
  <c r="BM54" i="12" l="1"/>
  <c r="BM21" i="12"/>
  <c r="BM47" i="12" s="1"/>
  <c r="F48" i="12" s="1"/>
  <c r="F4" i="13"/>
  <c r="J31" i="10" s="1"/>
  <c r="H31" i="10" l="1"/>
  <c r="G22" i="10"/>
  <c r="G25" i="10" s="1"/>
  <c r="G31" i="10"/>
  <c r="F22" i="10"/>
  <c r="I31" i="10"/>
  <c r="H22" i="10"/>
  <c r="H25" i="10" s="1"/>
  <c r="I22" i="10"/>
  <c r="I25" i="10" s="1"/>
  <c r="J22" i="10"/>
  <c r="J25" i="10" s="1"/>
  <c r="J41" i="10" s="1"/>
  <c r="F25" i="10" l="1"/>
  <c r="F41" i="10" s="1"/>
  <c r="F43" i="10" s="1"/>
  <c r="G41" i="10"/>
  <c r="H41" i="10"/>
  <c r="I41" i="10"/>
  <c r="Q45" i="13" l="1"/>
  <c r="F11" i="9"/>
  <c r="G40" i="10"/>
  <c r="G43" i="10" s="1"/>
  <c r="G11" i="9" s="1"/>
  <c r="F14" i="9" l="1"/>
  <c r="F21" i="9" s="1"/>
  <c r="F48" i="9" s="1"/>
  <c r="H40" i="10"/>
  <c r="H43" i="10" s="1"/>
  <c r="I40" i="10" s="1"/>
  <c r="I43" i="10" s="1"/>
  <c r="G14" i="9"/>
  <c r="H11" i="9" l="1"/>
  <c r="H14" i="9" s="1"/>
  <c r="J40" i="10"/>
  <c r="J43" i="10" s="1"/>
  <c r="J11" i="9" s="1"/>
  <c r="I11" i="9"/>
  <c r="G21" i="9"/>
  <c r="G48" i="9" s="1"/>
  <c r="H21" i="9" l="1"/>
  <c r="H48" i="9" s="1"/>
  <c r="I14" i="9"/>
  <c r="J14" i="9"/>
  <c r="J21" i="9" l="1"/>
  <c r="J48" i="9" s="1"/>
  <c r="I21" i="9"/>
  <c r="I48" i="9" s="1"/>
</calcChain>
</file>

<file path=xl/sharedStrings.xml><?xml version="1.0" encoding="utf-8"?>
<sst xmlns="http://schemas.openxmlformats.org/spreadsheetml/2006/main" count="177" uniqueCount="146">
  <si>
    <t>Key:</t>
  </si>
  <si>
    <t>Editable Cells Color</t>
  </si>
  <si>
    <t>Model Config</t>
  </si>
  <si>
    <t>Start Date:</t>
  </si>
  <si>
    <t>Currency:</t>
  </si>
  <si>
    <t>Company Name</t>
  </si>
  <si>
    <t>Corporate Tax Rate</t>
  </si>
  <si>
    <t>Year-2</t>
  </si>
  <si>
    <t>Year-3</t>
  </si>
  <si>
    <t>Year-4</t>
  </si>
  <si>
    <t>Year-5</t>
  </si>
  <si>
    <t>Year-1</t>
  </si>
  <si>
    <t>OTHER P&amp;L ASSUMPTIONS</t>
  </si>
  <si>
    <t>Inflation rates</t>
  </si>
  <si>
    <t>Increase in general expenses from Y2 onward</t>
  </si>
  <si>
    <t>Year 2</t>
  </si>
  <si>
    <t>Year 3</t>
  </si>
  <si>
    <t>Year 4</t>
  </si>
  <si>
    <t>Year 5</t>
  </si>
  <si>
    <t>Tax Rates</t>
  </si>
  <si>
    <t xml:space="preserve">Average Effective Corporate Income Tax Rate </t>
  </si>
  <si>
    <t>INDEX</t>
  </si>
  <si>
    <t>Name of Sheet</t>
  </si>
  <si>
    <t>Link to Sheet</t>
  </si>
  <si>
    <t>Comments</t>
  </si>
  <si>
    <t>Go to Sheet</t>
  </si>
  <si>
    <t>Includes sensitivity analysis</t>
  </si>
  <si>
    <t>Income Statement</t>
  </si>
  <si>
    <t>Annual Income Statement</t>
  </si>
  <si>
    <t>Balance Sheet</t>
  </si>
  <si>
    <t>Annual Balance Sheet</t>
  </si>
  <si>
    <t>Cash flow</t>
  </si>
  <si>
    <t>MIS</t>
  </si>
  <si>
    <t>Monthly Income Statement</t>
  </si>
  <si>
    <t>MBS</t>
  </si>
  <si>
    <t>Monthly Balance Sheet</t>
  </si>
  <si>
    <t>MCF</t>
  </si>
  <si>
    <t>Monthly Cash Flow</t>
  </si>
  <si>
    <t>Assumptions</t>
  </si>
  <si>
    <t>Includes all assumptions (except salaries)</t>
  </si>
  <si>
    <t>Marketing expenses</t>
  </si>
  <si>
    <t>EBITDA</t>
  </si>
  <si>
    <t>Net profit</t>
  </si>
  <si>
    <t>ASSETS</t>
  </si>
  <si>
    <t>Current Assets</t>
  </si>
  <si>
    <t>TOTAL ASSETS</t>
  </si>
  <si>
    <t>Current Liabilities</t>
  </si>
  <si>
    <t>Equity</t>
  </si>
  <si>
    <t>Check</t>
  </si>
  <si>
    <t>Current ratio</t>
  </si>
  <si>
    <t>Sensitivity analysis</t>
  </si>
  <si>
    <t>Decrease in revenue by</t>
  </si>
  <si>
    <t>Projected</t>
  </si>
  <si>
    <t>Increase in revenue by</t>
  </si>
  <si>
    <t>Check 1</t>
  </si>
  <si>
    <t>Check 2</t>
  </si>
  <si>
    <t xml:space="preserve">Projected Income statement </t>
  </si>
  <si>
    <t>Projected Balance Sheet</t>
  </si>
  <si>
    <t>Key Performance Indicators (KPIs)</t>
  </si>
  <si>
    <t>Debt ratio</t>
  </si>
  <si>
    <t>Equity ratio</t>
  </si>
  <si>
    <t>Projected Cash Flow Statement</t>
  </si>
  <si>
    <t>Changes during the year</t>
  </si>
  <si>
    <t>Monthly Income statement</t>
  </si>
  <si>
    <t>Operating expenses</t>
  </si>
  <si>
    <t>Interest expense</t>
  </si>
  <si>
    <t>Depreciation &amp; amortization</t>
  </si>
  <si>
    <t>Profit before taxation</t>
  </si>
  <si>
    <t>Taxation</t>
  </si>
  <si>
    <t>Monthly Cash Flow Statement</t>
  </si>
  <si>
    <t>CASH FLOWS FROM OPERATING ACTIVITIES</t>
  </si>
  <si>
    <t>Profit Before Tax</t>
  </si>
  <si>
    <t>Adjustments for:</t>
  </si>
  <si>
    <t>Operating profit before working capital changes</t>
  </si>
  <si>
    <t>Effect on cash flow due to working capital changes:</t>
  </si>
  <si>
    <t>Total working capital changes</t>
  </si>
  <si>
    <t>Interest paid</t>
  </si>
  <si>
    <t>Tax paid</t>
  </si>
  <si>
    <t>Total cash flows from operating activities</t>
  </si>
  <si>
    <t>CASH FLOWS FROM INVESTING ACTIVITIES</t>
  </si>
  <si>
    <t>Total cash flows from investing activities</t>
  </si>
  <si>
    <t>CASH FLOWS FROM FINANCING ACTIVITIES</t>
  </si>
  <si>
    <t>Equity investment</t>
  </si>
  <si>
    <t>Receipt of loan - net of down payment</t>
  </si>
  <si>
    <t>Repayment of Loan</t>
  </si>
  <si>
    <t>Total cash flows from financing activities</t>
  </si>
  <si>
    <t>Opening cash</t>
  </si>
  <si>
    <t>Changes during the month</t>
  </si>
  <si>
    <t>Closing cash</t>
  </si>
  <si>
    <t>Cash</t>
  </si>
  <si>
    <t>Non-Current Assets</t>
  </si>
  <si>
    <t>LIABILITIES</t>
  </si>
  <si>
    <t>Tax payable</t>
  </si>
  <si>
    <t>Accrued expenses</t>
  </si>
  <si>
    <t>Payroll</t>
  </si>
  <si>
    <t>Non-Current Liabilities</t>
  </si>
  <si>
    <t>TOTAL LIABILITIES</t>
  </si>
  <si>
    <t>EQUITY</t>
  </si>
  <si>
    <t>Retained earnings</t>
  </si>
  <si>
    <t>Projected Expenses</t>
  </si>
  <si>
    <t>Revenue Calculation</t>
  </si>
  <si>
    <t>Total Revenue</t>
  </si>
  <si>
    <t>Marketing</t>
  </si>
  <si>
    <t>Projected Revenue</t>
  </si>
  <si>
    <t>Total Marketing</t>
  </si>
  <si>
    <t>Change the year using the dropdown menu from the cell above.</t>
  </si>
  <si>
    <t>Revenue</t>
  </si>
  <si>
    <t>Total operating expenses</t>
  </si>
  <si>
    <t>Total marketing expenses</t>
  </si>
  <si>
    <t>Sensitivity Analysis</t>
  </si>
  <si>
    <t>Revenue Projections</t>
  </si>
  <si>
    <t>Annual Cash Flow Statement</t>
  </si>
  <si>
    <t xml:space="preserve">Projected Revenue </t>
  </si>
  <si>
    <t>Marketing Budget</t>
  </si>
  <si>
    <t>Sales</t>
  </si>
  <si>
    <t>Inventory Purchased</t>
  </si>
  <si>
    <t>Adjustment For Inventory</t>
  </si>
  <si>
    <t>Inventory</t>
  </si>
  <si>
    <t>Drawings</t>
  </si>
  <si>
    <t>Assets Acquired</t>
  </si>
  <si>
    <t>Loan-1</t>
  </si>
  <si>
    <t>Loan-2</t>
  </si>
  <si>
    <t>Dopot platform</t>
  </si>
  <si>
    <t>All amounts are in USD</t>
  </si>
  <si>
    <t xml:space="preserve">Total Revenue </t>
  </si>
  <si>
    <t>Funding Raised</t>
  </si>
  <si>
    <t>Platform Development</t>
  </si>
  <si>
    <t>Year 1</t>
  </si>
  <si>
    <t>Category</t>
  </si>
  <si>
    <t>Personnel</t>
  </si>
  <si>
    <t>Marketing &amp; Sales</t>
  </si>
  <si>
    <t>Support &amp; Cloud</t>
  </si>
  <si>
    <t>Compliance &amp; Legal</t>
  </si>
  <si>
    <t>Service COGS</t>
  </si>
  <si>
    <t>Year</t>
  </si>
  <si>
    <t>Funded Campaigns</t>
  </si>
  <si>
    <t>Euro</t>
  </si>
  <si>
    <t>Crowdfunding Fees (4%)</t>
  </si>
  <si>
    <t>Service Projects</t>
  </si>
  <si>
    <t>Avg. Revenue/Project (€)</t>
  </si>
  <si>
    <t>Post-Campaign Services Revenue</t>
  </si>
  <si>
    <t>Crowdfunding Fees</t>
  </si>
  <si>
    <t>Post-Campaign Services</t>
  </si>
  <si>
    <t>Funds Raised</t>
  </si>
  <si>
    <t>Funding Raised Day Zero</t>
  </si>
  <si>
    <t>Additional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</si>
</sst>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Year &quot;###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Month&quot;\ 0"/>
    <numFmt numFmtId="168" formatCode="&quot;Month &quot;###"/>
    <numFmt numFmtId="169" formatCode="[$-409]d\-mmm\-yy;@"/>
    <numFmt numFmtId="170" formatCode="_(* #,##0.0_);_(* \(#,##0.0\);_(* &quot;-&quot;?_);_(@_)"/>
    <numFmt numFmtId="171" formatCode="0.0"/>
    <numFmt numFmtId="172" formatCode="_-* #,##0_-;\(#,##0\)_-;_-* &quot;-&quot;_-;_-@_-"/>
    <numFmt numFmtId="173" formatCode="[$-409]mmm\-yyyy;@"/>
    <numFmt numFmtId="174" formatCode="_([$SAR]\ * #,##0.00_);_([$SAR]\ * \(#,##0.00\);_([$SAR]\ * &quot;-&quot;??_);_(@_)"/>
    <numFmt numFmtId="175" formatCode="[$-409]mmmm\-yy;@"/>
    <numFmt numFmtId="176" formatCode="[$€-2]\ #,##0;[Red]\-[$€-2]\ #,##0"/>
    <numFmt numFmtId="177" formatCode="_([$€-2]\ * #,##0.00_);_([$€-2]\ * \(#,##0.00\);_([$€-2]\ * &quot;-&quot;??_);_(@_)"/>
    <numFmt numFmtId="178" formatCode="_([$€-2]\ * #,##0_);_([$€-2]\ * \(#,##0\);_([$€-2]\ * &quot;-&quot;??_);_(@_)"/>
  </numFmts>
  <fonts count="10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theme="1"/>
      <name val="Century Gothic"/>
      <family val="2"/>
    </font>
    <font>
      <sz val="11"/>
      <color rgb="FF000000"/>
      <name val="Calibri"/>
      <family val="2"/>
    </font>
    <font>
      <b/>
      <i/>
      <sz val="12"/>
      <color theme="0"/>
      <name val="Century Gothic"/>
      <family val="2"/>
    </font>
    <font>
      <b/>
      <i/>
      <sz val="14"/>
      <color theme="0"/>
      <name val="Century Gothic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Century Gothic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0"/>
      <color rgb="FF000000"/>
      <name val="Calibri"/>
      <family val="2"/>
      <scheme val="minor"/>
    </font>
    <font>
      <sz val="9"/>
      <color theme="0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rgb="FFFF0000"/>
      <name val="Century Gothic"/>
      <family val="2"/>
    </font>
    <font>
      <b/>
      <sz val="9"/>
      <color theme="1"/>
      <name val="Century Gothic"/>
      <family val="2"/>
    </font>
    <font>
      <b/>
      <i/>
      <sz val="9"/>
      <color theme="0"/>
      <name val="Century Gothic"/>
      <family val="2"/>
    </font>
    <font>
      <sz val="10"/>
      <color theme="0"/>
      <name val="Century Gothic"/>
      <family val="2"/>
    </font>
    <font>
      <b/>
      <sz val="9"/>
      <name val="Century Gothic"/>
      <family val="2"/>
    </font>
    <font>
      <b/>
      <i/>
      <sz val="9"/>
      <color theme="1"/>
      <name val="Century Gothic"/>
      <family val="2"/>
    </font>
    <font>
      <b/>
      <sz val="16"/>
      <color theme="0"/>
      <name val="Century Gothic"/>
      <family val="2"/>
    </font>
    <font>
      <sz val="11"/>
      <color theme="0"/>
      <name val="Century Gothic"/>
      <family val="2"/>
    </font>
    <font>
      <i/>
      <sz val="9"/>
      <color theme="1"/>
      <name val="Century Gothic"/>
      <family val="2"/>
    </font>
    <font>
      <b/>
      <sz val="9"/>
      <color theme="0" tint="-0.14999847407452621"/>
      <name val="Century Gothic"/>
      <family val="2"/>
    </font>
    <font>
      <b/>
      <i/>
      <sz val="8"/>
      <color theme="0"/>
      <name val="Century Gothic"/>
      <family val="2"/>
    </font>
    <font>
      <i/>
      <sz val="9"/>
      <color theme="0" tint="-0.249977111117893"/>
      <name val="Century Gothic"/>
      <family val="2"/>
    </font>
    <font>
      <i/>
      <sz val="9"/>
      <color theme="0" tint="-0.34998626667073579"/>
      <name val="Century Gothic"/>
      <family val="2"/>
    </font>
    <font>
      <b/>
      <i/>
      <sz val="11"/>
      <color theme="0"/>
      <name val="Century Gothic"/>
      <family val="2"/>
    </font>
    <font>
      <sz val="9"/>
      <color theme="0" tint="-0.14999847407452621"/>
      <name val="Century Gothic"/>
      <family val="2"/>
    </font>
    <font>
      <sz val="11"/>
      <color theme="1"/>
      <name val="Constantia"/>
      <family val="2"/>
    </font>
    <font>
      <sz val="11"/>
      <name val="Rubi"/>
    </font>
    <font>
      <sz val="11"/>
      <color theme="1"/>
      <name val="Rubi"/>
    </font>
    <font>
      <sz val="9"/>
      <color theme="1"/>
      <name val="Rubi"/>
    </font>
    <font>
      <b/>
      <sz val="10"/>
      <color theme="8" tint="-0.499984740745262"/>
      <name val="Rubi"/>
    </font>
    <font>
      <b/>
      <sz val="14"/>
      <color theme="0"/>
      <name val="Rubi"/>
    </font>
    <font>
      <sz val="10"/>
      <color rgb="FF000000"/>
      <name val="Rubi"/>
    </font>
    <font>
      <b/>
      <sz val="16"/>
      <color theme="8" tint="-0.499984740745262"/>
      <name val="Rubi"/>
    </font>
    <font>
      <b/>
      <sz val="10"/>
      <color theme="0"/>
      <name val="Rubi"/>
    </font>
    <font>
      <b/>
      <sz val="9"/>
      <color theme="1"/>
      <name val="Rubi"/>
    </font>
    <font>
      <sz val="11"/>
      <color rgb="FFFF0000"/>
      <name val="Rubi"/>
    </font>
    <font>
      <b/>
      <sz val="11"/>
      <name val="Rubi"/>
    </font>
    <font>
      <b/>
      <sz val="11"/>
      <color theme="1"/>
      <name val="Rubi"/>
    </font>
    <font>
      <b/>
      <sz val="10"/>
      <name val="Rubi"/>
    </font>
    <font>
      <b/>
      <sz val="10"/>
      <color rgb="FFC00000"/>
      <name val="Rubi"/>
    </font>
    <font>
      <b/>
      <sz val="9"/>
      <color rgb="FFFF0000"/>
      <name val="Rubi"/>
    </font>
    <font>
      <i/>
      <sz val="9"/>
      <color theme="1"/>
      <name val="Rubi"/>
    </font>
    <font>
      <u/>
      <sz val="11"/>
      <color theme="10"/>
      <name val="Rubi"/>
    </font>
    <font>
      <sz val="12"/>
      <color theme="1"/>
      <name val="Rubi"/>
    </font>
    <font>
      <sz val="14"/>
      <color theme="1"/>
      <name val="Rubi"/>
    </font>
    <font>
      <b/>
      <sz val="12"/>
      <color theme="4"/>
      <name val="Rubi"/>
    </font>
    <font>
      <b/>
      <sz val="12"/>
      <name val="Rubi"/>
    </font>
    <font>
      <b/>
      <sz val="12"/>
      <color theme="8" tint="-0.499984740745262"/>
      <name val="Rubi"/>
    </font>
    <font>
      <sz val="12"/>
      <color rgb="FF000000"/>
      <name val="Rubi"/>
    </font>
    <font>
      <sz val="12"/>
      <name val="Rubi"/>
    </font>
    <font>
      <b/>
      <sz val="12"/>
      <color rgb="FF000000"/>
      <name val="Rubi"/>
    </font>
    <font>
      <b/>
      <sz val="10"/>
      <color rgb="FF000000"/>
      <name val="Rubi"/>
    </font>
    <font>
      <b/>
      <sz val="20"/>
      <color theme="0"/>
      <name val="Rubi"/>
    </font>
    <font>
      <b/>
      <sz val="10"/>
      <color theme="1"/>
      <name val="Rubi"/>
    </font>
    <font>
      <sz val="14"/>
      <name val="Rubi"/>
    </font>
    <font>
      <b/>
      <sz val="16"/>
      <color theme="0"/>
      <name val="Rubi"/>
    </font>
    <font>
      <b/>
      <sz val="14"/>
      <color theme="1"/>
      <name val="Arial"/>
      <family val="2"/>
    </font>
    <font>
      <b/>
      <sz val="9"/>
      <color rgb="FF0070C0"/>
      <name val="Rubi"/>
    </font>
    <font>
      <sz val="9"/>
      <color theme="0"/>
      <name val="Rubi"/>
    </font>
    <font>
      <sz val="20"/>
      <color theme="0"/>
      <name val="Rubi"/>
    </font>
    <font>
      <sz val="9"/>
      <color rgb="FFFF0000"/>
      <name val="Century Gothic"/>
      <family val="2"/>
    </font>
    <font>
      <sz val="11"/>
      <color rgb="FF9C0006"/>
      <name val="Calibri"/>
      <family val="2"/>
      <scheme val="minor"/>
    </font>
    <font>
      <sz val="14"/>
      <color rgb="FF9C0006"/>
      <name val="Calibri"/>
      <family val="2"/>
      <scheme val="minor"/>
    </font>
    <font>
      <i/>
      <sz val="9"/>
      <color rgb="FFFF0000"/>
      <name val="Century Gothic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9"/>
      <color rgb="FFFF0000"/>
      <name val="Calibri"/>
      <family val="2"/>
    </font>
    <font>
      <sz val="9"/>
      <color rgb="FF000000"/>
      <name val="Twentieth Century"/>
    </font>
    <font>
      <b/>
      <sz val="11"/>
      <color theme="0"/>
      <name val="Arial Narrow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Twentieth Century"/>
    </font>
    <font>
      <b/>
      <sz val="12"/>
      <color theme="1"/>
      <name val="Rubi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14425E"/>
        <bgColor indexed="64"/>
      </patternFill>
    </fill>
    <fill>
      <patternFill patternType="solid">
        <fgColor rgb="FFC0EFE6"/>
        <bgColor indexed="64"/>
      </patternFill>
    </fill>
    <fill>
      <patternFill patternType="solid">
        <fgColor rgb="FFC0EFE6"/>
        <bgColor rgb="FFD8D8D8"/>
      </patternFill>
    </fill>
    <fill>
      <patternFill patternType="solid">
        <fgColor rgb="FF162230"/>
        <bgColor indexed="64"/>
      </patternFill>
    </fill>
    <fill>
      <patternFill patternType="solid">
        <fgColor rgb="FFDB8F1D"/>
        <bgColor indexed="64"/>
      </patternFill>
    </fill>
    <fill>
      <patternFill patternType="solid">
        <fgColor rgb="FFF993A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7CE"/>
      </patternFill>
    </fill>
    <fill>
      <patternFill patternType="solid">
        <fgColor rgb="FF132E57"/>
        <bgColor rgb="FF132E57"/>
      </patternFill>
    </fill>
    <fill>
      <patternFill patternType="solid">
        <fgColor rgb="FFFEF2CB"/>
        <bgColor rgb="FFFEF2CB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theme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theme="8"/>
      </left>
      <right style="thin">
        <color indexed="64"/>
      </right>
      <top style="thin">
        <color theme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8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 style="thin">
        <color indexed="64"/>
      </bottom>
      <diagonal/>
    </border>
    <border>
      <left style="thin">
        <color theme="8"/>
      </left>
      <right style="thin">
        <color indexed="64"/>
      </right>
      <top style="thin">
        <color theme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8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21" fillId="0" borderId="0"/>
    <xf numFmtId="0" fontId="2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7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9" fillId="0" borderId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0" fillId="0" borderId="0"/>
    <xf numFmtId="0" fontId="25" fillId="0" borderId="0"/>
    <xf numFmtId="4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30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89" fillId="15" borderId="0" applyNumberFormat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9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49">
    <xf numFmtId="0" fontId="0" fillId="0" borderId="0" xfId="0"/>
    <xf numFmtId="0" fontId="33" fillId="11" borderId="0" xfId="4" applyFont="1" applyFill="1" applyAlignment="1">
      <alignment horizontal="centerContinuous"/>
    </xf>
    <xf numFmtId="0" fontId="34" fillId="2" borderId="0" xfId="4" applyFont="1" applyFill="1"/>
    <xf numFmtId="164" fontId="34" fillId="2" borderId="0" xfId="4" applyNumberFormat="1" applyFont="1" applyFill="1" applyAlignment="1">
      <alignment horizontal="center"/>
    </xf>
    <xf numFmtId="169" fontId="34" fillId="2" borderId="0" xfId="4" applyNumberFormat="1" applyFont="1" applyFill="1" applyAlignment="1">
      <alignment horizontal="center"/>
    </xf>
    <xf numFmtId="0" fontId="33" fillId="10" borderId="0" xfId="4" applyFont="1" applyFill="1" applyAlignment="1">
      <alignment horizontal="centerContinuous"/>
    </xf>
    <xf numFmtId="0" fontId="32" fillId="10" borderId="0" xfId="4" applyFont="1" applyFill="1" applyAlignment="1">
      <alignment horizontal="centerContinuous"/>
    </xf>
    <xf numFmtId="0" fontId="35" fillId="2" borderId="0" xfId="4" applyFont="1" applyFill="1"/>
    <xf numFmtId="0" fontId="37" fillId="2" borderId="0" xfId="4" applyFont="1" applyFill="1"/>
    <xf numFmtId="0" fontId="26" fillId="2" borderId="0" xfId="4" applyFont="1" applyFill="1"/>
    <xf numFmtId="0" fontId="41" fillId="7" borderId="0" xfId="0" applyFont="1" applyFill="1"/>
    <xf numFmtId="0" fontId="34" fillId="0" borderId="0" xfId="0" applyFont="1"/>
    <xf numFmtId="0" fontId="37" fillId="0" borderId="0" xfId="0" applyFont="1"/>
    <xf numFmtId="0" fontId="37" fillId="2" borderId="0" xfId="0" applyFont="1" applyFill="1"/>
    <xf numFmtId="165" fontId="37" fillId="0" borderId="0" xfId="1" applyNumberFormat="1" applyFont="1" applyFill="1" applyAlignment="1"/>
    <xf numFmtId="165" fontId="37" fillId="6" borderId="0" xfId="0" applyNumberFormat="1" applyFont="1" applyFill="1"/>
    <xf numFmtId="0" fontId="37" fillId="6" borderId="0" xfId="0" applyFont="1" applyFill="1"/>
    <xf numFmtId="165" fontId="37" fillId="0" borderId="0" xfId="0" applyNumberFormat="1" applyFont="1"/>
    <xf numFmtId="0" fontId="23" fillId="0" borderId="0" xfId="0" applyFont="1"/>
    <xf numFmtId="0" fontId="23" fillId="7" borderId="0" xfId="0" applyFont="1" applyFill="1"/>
    <xf numFmtId="0" fontId="31" fillId="7" borderId="0" xfId="0" applyFont="1" applyFill="1"/>
    <xf numFmtId="0" fontId="44" fillId="7" borderId="0" xfId="0" applyFont="1" applyFill="1"/>
    <xf numFmtId="0" fontId="31" fillId="0" borderId="0" xfId="0" applyFont="1"/>
    <xf numFmtId="0" fontId="22" fillId="0" borderId="0" xfId="0" applyFont="1"/>
    <xf numFmtId="0" fontId="22" fillId="7" borderId="0" xfId="0" applyFont="1" applyFill="1"/>
    <xf numFmtId="0" fontId="32" fillId="7" borderId="0" xfId="0" applyFont="1" applyFill="1"/>
    <xf numFmtId="0" fontId="40" fillId="7" borderId="0" xfId="0" applyFont="1" applyFill="1"/>
    <xf numFmtId="0" fontId="45" fillId="7" borderId="0" xfId="0" applyFont="1" applyFill="1"/>
    <xf numFmtId="0" fontId="45" fillId="0" borderId="0" xfId="0" applyFont="1"/>
    <xf numFmtId="0" fontId="37" fillId="6" borderId="10" xfId="0" applyFont="1" applyFill="1" applyBorder="1"/>
    <xf numFmtId="0" fontId="37" fillId="6" borderId="11" xfId="0" applyFont="1" applyFill="1" applyBorder="1"/>
    <xf numFmtId="0" fontId="37" fillId="2" borderId="11" xfId="0" applyFont="1" applyFill="1" applyBorder="1"/>
    <xf numFmtId="0" fontId="37" fillId="2" borderId="12" xfId="0" applyFont="1" applyFill="1" applyBorder="1"/>
    <xf numFmtId="0" fontId="37" fillId="6" borderId="13" xfId="0" applyFont="1" applyFill="1" applyBorder="1"/>
    <xf numFmtId="0" fontId="37" fillId="5" borderId="1" xfId="0" applyFont="1" applyFill="1" applyBorder="1" applyAlignment="1">
      <alignment horizontal="centerContinuous"/>
    </xf>
    <xf numFmtId="0" fontId="37" fillId="2" borderId="14" xfId="0" applyFont="1" applyFill="1" applyBorder="1"/>
    <xf numFmtId="0" fontId="37" fillId="2" borderId="13" xfId="0" applyFont="1" applyFill="1" applyBorder="1"/>
    <xf numFmtId="0" fontId="39" fillId="0" borderId="0" xfId="0" applyFont="1"/>
    <xf numFmtId="9" fontId="37" fillId="3" borderId="1" xfId="0" applyNumberFormat="1" applyFont="1" applyFill="1" applyBorder="1" applyAlignment="1">
      <alignment horizontal="center"/>
    </xf>
    <xf numFmtId="0" fontId="43" fillId="6" borderId="0" xfId="0" applyFont="1" applyFill="1"/>
    <xf numFmtId="0" fontId="37" fillId="4" borderId="0" xfId="0" applyFont="1" applyFill="1"/>
    <xf numFmtId="0" fontId="37" fillId="6" borderId="0" xfId="0" applyFont="1" applyFill="1" applyAlignment="1">
      <alignment horizontal="left"/>
    </xf>
    <xf numFmtId="0" fontId="37" fillId="0" borderId="13" xfId="0" applyFont="1" applyBorder="1"/>
    <xf numFmtId="0" fontId="39" fillId="0" borderId="6" xfId="0" applyFont="1" applyBorder="1"/>
    <xf numFmtId="0" fontId="37" fillId="0" borderId="6" xfId="0" applyFont="1" applyBorder="1"/>
    <xf numFmtId="165" fontId="39" fillId="0" borderId="6" xfId="0" applyNumberFormat="1" applyFont="1" applyBorder="1"/>
    <xf numFmtId="0" fontId="37" fillId="0" borderId="14" xfId="0" applyFont="1" applyBorder="1"/>
    <xf numFmtId="0" fontId="39" fillId="6" borderId="0" xfId="0" applyFont="1" applyFill="1"/>
    <xf numFmtId="165" fontId="39" fillId="2" borderId="0" xfId="0" applyNumberFormat="1" applyFont="1" applyFill="1"/>
    <xf numFmtId="165" fontId="37" fillId="2" borderId="0" xfId="0" applyNumberFormat="1" applyFont="1" applyFill="1"/>
    <xf numFmtId="0" fontId="37" fillId="6" borderId="6" xfId="0" applyFont="1" applyFill="1" applyBorder="1"/>
    <xf numFmtId="0" fontId="43" fillId="6" borderId="6" xfId="0" applyFont="1" applyFill="1" applyBorder="1"/>
    <xf numFmtId="0" fontId="43" fillId="0" borderId="0" xfId="0" applyFont="1"/>
    <xf numFmtId="0" fontId="37" fillId="0" borderId="0" xfId="0" applyFont="1" applyAlignment="1">
      <alignment horizontal="left" indent="1"/>
    </xf>
    <xf numFmtId="0" fontId="43" fillId="0" borderId="6" xfId="0" applyFont="1" applyBorder="1"/>
    <xf numFmtId="0" fontId="46" fillId="0" borderId="0" xfId="0" applyFont="1"/>
    <xf numFmtId="165" fontId="37" fillId="0" borderId="0" xfId="1" applyNumberFormat="1" applyFont="1" applyFill="1" applyBorder="1"/>
    <xf numFmtId="0" fontId="43" fillId="0" borderId="4" xfId="0" applyFont="1" applyBorder="1"/>
    <xf numFmtId="165" fontId="39" fillId="4" borderId="4" xfId="0" applyNumberFormat="1" applyFont="1" applyFill="1" applyBorder="1"/>
    <xf numFmtId="0" fontId="46" fillId="2" borderId="13" xfId="0" applyFont="1" applyFill="1" applyBorder="1"/>
    <xf numFmtId="0" fontId="46" fillId="2" borderId="14" xfId="0" applyFont="1" applyFill="1" applyBorder="1"/>
    <xf numFmtId="0" fontId="47" fillId="2" borderId="15" xfId="0" applyFont="1" applyFill="1" applyBorder="1"/>
    <xf numFmtId="0" fontId="47" fillId="2" borderId="16" xfId="0" applyFont="1" applyFill="1" applyBorder="1"/>
    <xf numFmtId="165" fontId="47" fillId="2" borderId="16" xfId="0" applyNumberFormat="1" applyFont="1" applyFill="1" applyBorder="1"/>
    <xf numFmtId="0" fontId="47" fillId="2" borderId="17" xfId="0" applyFont="1" applyFill="1" applyBorder="1"/>
    <xf numFmtId="0" fontId="47" fillId="0" borderId="0" xfId="0" applyFont="1"/>
    <xf numFmtId="0" fontId="26" fillId="7" borderId="0" xfId="0" applyFont="1" applyFill="1"/>
    <xf numFmtId="0" fontId="41" fillId="0" borderId="0" xfId="0" applyFont="1"/>
    <xf numFmtId="15" fontId="48" fillId="7" borderId="0" xfId="0" applyNumberFormat="1" applyFont="1" applyFill="1" applyAlignment="1">
      <alignment horizontal="left"/>
    </xf>
    <xf numFmtId="164" fontId="26" fillId="7" borderId="0" xfId="0" applyNumberFormat="1" applyFont="1" applyFill="1" applyAlignment="1">
      <alignment horizontal="right"/>
    </xf>
    <xf numFmtId="164" fontId="39" fillId="6" borderId="0" xfId="0" applyNumberFormat="1" applyFont="1" applyFill="1" applyAlignment="1">
      <alignment horizontal="center"/>
    </xf>
    <xf numFmtId="0" fontId="37" fillId="0" borderId="10" xfId="0" applyFont="1" applyBorder="1"/>
    <xf numFmtId="0" fontId="37" fillId="0" borderId="11" xfId="0" applyFont="1" applyBorder="1"/>
    <xf numFmtId="164" fontId="39" fillId="6" borderId="11" xfId="0" applyNumberFormat="1" applyFont="1" applyFill="1" applyBorder="1" applyAlignment="1">
      <alignment horizontal="center"/>
    </xf>
    <xf numFmtId="170" fontId="37" fillId="0" borderId="0" xfId="0" applyNumberFormat="1" applyFont="1"/>
    <xf numFmtId="165" fontId="37" fillId="0" borderId="0" xfId="0" applyNumberFormat="1" applyFont="1" applyAlignment="1">
      <alignment horizontal="left"/>
    </xf>
    <xf numFmtId="165" fontId="39" fillId="0" borderId="7" xfId="0" applyNumberFormat="1" applyFont="1" applyBorder="1"/>
    <xf numFmtId="165" fontId="39" fillId="0" borderId="0" xfId="0" applyNumberFormat="1" applyFont="1"/>
    <xf numFmtId="9" fontId="37" fillId="0" borderId="0" xfId="2" applyFont="1" applyFill="1" applyBorder="1" applyAlignment="1">
      <alignment horizontal="right"/>
    </xf>
    <xf numFmtId="165" fontId="39" fillId="6" borderId="0" xfId="0" applyNumberFormat="1" applyFont="1" applyFill="1"/>
    <xf numFmtId="165" fontId="39" fillId="6" borderId="7" xfId="0" applyNumberFormat="1" applyFont="1" applyFill="1" applyBorder="1"/>
    <xf numFmtId="165" fontId="37" fillId="6" borderId="0" xfId="0" applyNumberFormat="1" applyFont="1" applyFill="1" applyAlignment="1">
      <alignment horizontal="left"/>
    </xf>
    <xf numFmtId="165" fontId="39" fillId="6" borderId="6" xfId="0" applyNumberFormat="1" applyFont="1" applyFill="1" applyBorder="1"/>
    <xf numFmtId="0" fontId="43" fillId="8" borderId="4" xfId="0" applyFont="1" applyFill="1" applyBorder="1"/>
    <xf numFmtId="0" fontId="37" fillId="9" borderId="4" xfId="0" applyFont="1" applyFill="1" applyBorder="1"/>
    <xf numFmtId="165" fontId="39" fillId="9" borderId="4" xfId="0" applyNumberFormat="1" applyFont="1" applyFill="1" applyBorder="1"/>
    <xf numFmtId="0" fontId="49" fillId="0" borderId="0" xfId="0" applyFont="1"/>
    <xf numFmtId="0" fontId="49" fillId="0" borderId="13" xfId="0" applyFont="1" applyBorder="1"/>
    <xf numFmtId="0" fontId="49" fillId="6" borderId="0" xfId="0" applyFont="1" applyFill="1"/>
    <xf numFmtId="165" fontId="49" fillId="6" borderId="0" xfId="0" applyNumberFormat="1" applyFont="1" applyFill="1"/>
    <xf numFmtId="0" fontId="49" fillId="2" borderId="0" xfId="0" applyFont="1" applyFill="1"/>
    <xf numFmtId="0" fontId="49" fillId="2" borderId="14" xfId="0" applyFont="1" applyFill="1" applyBorder="1"/>
    <xf numFmtId="0" fontId="37" fillId="0" borderId="15" xfId="0" applyFont="1" applyBorder="1"/>
    <xf numFmtId="0" fontId="37" fillId="0" borderId="16" xfId="0" applyFont="1" applyBorder="1"/>
    <xf numFmtId="0" fontId="39" fillId="0" borderId="16" xfId="0" applyFont="1" applyBorder="1"/>
    <xf numFmtId="0" fontId="37" fillId="6" borderId="16" xfId="0" applyFont="1" applyFill="1" applyBorder="1"/>
    <xf numFmtId="0" fontId="37" fillId="2" borderId="16" xfId="0" applyFont="1" applyFill="1" applyBorder="1"/>
    <xf numFmtId="0" fontId="37" fillId="2" borderId="17" xfId="0" applyFont="1" applyFill="1" applyBorder="1"/>
    <xf numFmtId="0" fontId="38" fillId="0" borderId="0" xfId="0" applyFont="1"/>
    <xf numFmtId="0" fontId="39" fillId="0" borderId="11" xfId="0" applyFont="1" applyBorder="1"/>
    <xf numFmtId="0" fontId="37" fillId="0" borderId="12" xfId="0" applyFont="1" applyBorder="1"/>
    <xf numFmtId="0" fontId="34" fillId="7" borderId="0" xfId="0" applyFont="1" applyFill="1"/>
    <xf numFmtId="0" fontId="26" fillId="0" borderId="0" xfId="0" applyFont="1"/>
    <xf numFmtId="15" fontId="26" fillId="7" borderId="0" xfId="0" applyNumberFormat="1" applyFont="1" applyFill="1" applyAlignment="1">
      <alignment horizontal="left"/>
    </xf>
    <xf numFmtId="15" fontId="26" fillId="0" borderId="0" xfId="0" applyNumberFormat="1" applyFont="1" applyAlignment="1">
      <alignment horizontal="left"/>
    </xf>
    <xf numFmtId="164" fontId="26" fillId="0" borderId="0" xfId="0" applyNumberFormat="1" applyFont="1" applyAlignment="1">
      <alignment horizontal="center"/>
    </xf>
    <xf numFmtId="0" fontId="26" fillId="0" borderId="10" xfId="0" applyFont="1" applyBorder="1"/>
    <xf numFmtId="0" fontId="26" fillId="0" borderId="11" xfId="0" applyFont="1" applyBorder="1"/>
    <xf numFmtId="15" fontId="26" fillId="0" borderId="11" xfId="0" applyNumberFormat="1" applyFont="1" applyBorder="1" applyAlignment="1">
      <alignment horizontal="left"/>
    </xf>
    <xf numFmtId="164" fontId="26" fillId="0" borderId="11" xfId="0" applyNumberFormat="1" applyFont="1" applyBorder="1" applyAlignment="1">
      <alignment horizontal="center"/>
    </xf>
    <xf numFmtId="0" fontId="31" fillId="0" borderId="11" xfId="0" applyFont="1" applyBorder="1"/>
    <xf numFmtId="0" fontId="31" fillId="0" borderId="12" xfId="0" applyFont="1" applyBorder="1"/>
    <xf numFmtId="0" fontId="37" fillId="0" borderId="0" xfId="0" applyFont="1" applyAlignment="1">
      <alignment horizontal="left" indent="2"/>
    </xf>
    <xf numFmtId="165" fontId="37" fillId="6" borderId="6" xfId="0" applyNumberFormat="1" applyFont="1" applyFill="1" applyBorder="1"/>
    <xf numFmtId="0" fontId="37" fillId="0" borderId="4" xfId="0" applyFont="1" applyBorder="1"/>
    <xf numFmtId="165" fontId="39" fillId="0" borderId="4" xfId="0" applyNumberFormat="1" applyFont="1" applyBorder="1"/>
    <xf numFmtId="168" fontId="26" fillId="7" borderId="0" xfId="0" applyNumberFormat="1" applyFont="1" applyFill="1" applyAlignment="1">
      <alignment horizontal="right"/>
    </xf>
    <xf numFmtId="17" fontId="26" fillId="7" borderId="0" xfId="0" applyNumberFormat="1" applyFont="1" applyFill="1" applyAlignment="1">
      <alignment horizontal="right"/>
    </xf>
    <xf numFmtId="17" fontId="26" fillId="0" borderId="0" xfId="0" applyNumberFormat="1" applyFont="1" applyAlignment="1">
      <alignment horizontal="center"/>
    </xf>
    <xf numFmtId="0" fontId="31" fillId="0" borderId="10" xfId="0" applyFont="1" applyBorder="1"/>
    <xf numFmtId="17" fontId="26" fillId="0" borderId="11" xfId="0" applyNumberFormat="1" applyFont="1" applyBorder="1" applyAlignment="1">
      <alignment horizontal="center"/>
    </xf>
    <xf numFmtId="43" fontId="37" fillId="0" borderId="0" xfId="0" applyNumberFormat="1" applyFont="1"/>
    <xf numFmtId="0" fontId="37" fillId="8" borderId="4" xfId="0" applyFont="1" applyFill="1" applyBorder="1"/>
    <xf numFmtId="165" fontId="39" fillId="8" borderId="4" xfId="0" applyNumberFormat="1" applyFont="1" applyFill="1" applyBorder="1"/>
    <xf numFmtId="165" fontId="37" fillId="0" borderId="16" xfId="0" applyNumberFormat="1" applyFont="1" applyBorder="1"/>
    <xf numFmtId="0" fontId="37" fillId="0" borderId="17" xfId="0" applyFont="1" applyBorder="1"/>
    <xf numFmtId="0" fontId="46" fillId="0" borderId="0" xfId="0" applyFont="1" applyAlignment="1">
      <alignment horizontal="left" indent="1"/>
    </xf>
    <xf numFmtId="10" fontId="37" fillId="0" borderId="0" xfId="2" applyNumberFormat="1" applyFont="1" applyBorder="1"/>
    <xf numFmtId="168" fontId="39" fillId="0" borderId="0" xfId="0" applyNumberFormat="1" applyFont="1" applyAlignment="1">
      <alignment horizontal="center"/>
    </xf>
    <xf numFmtId="168" fontId="39" fillId="0" borderId="11" xfId="0" applyNumberFormat="1" applyFont="1" applyBorder="1" applyAlignment="1">
      <alignment horizontal="center"/>
    </xf>
    <xf numFmtId="0" fontId="39" fillId="0" borderId="6" xfId="0" applyFont="1" applyBorder="1" applyAlignment="1">
      <alignment horizontal="left"/>
    </xf>
    <xf numFmtId="165" fontId="37" fillId="0" borderId="6" xfId="0" applyNumberFormat="1" applyFont="1" applyBorder="1"/>
    <xf numFmtId="165" fontId="37" fillId="0" borderId="0" xfId="1" applyNumberFormat="1" applyFont="1" applyBorder="1"/>
    <xf numFmtId="0" fontId="50" fillId="0" borderId="13" xfId="0" applyFont="1" applyBorder="1"/>
    <xf numFmtId="0" fontId="50" fillId="0" borderId="0" xfId="0" applyFont="1"/>
    <xf numFmtId="165" fontId="50" fillId="6" borderId="0" xfId="0" applyNumberFormat="1" applyFont="1" applyFill="1" applyAlignment="1">
      <alignment wrapText="1"/>
    </xf>
    <xf numFmtId="0" fontId="50" fillId="0" borderId="14" xfId="0" applyFont="1" applyBorder="1"/>
    <xf numFmtId="0" fontId="50" fillId="0" borderId="15" xfId="0" applyFont="1" applyBorder="1"/>
    <xf numFmtId="0" fontId="50" fillId="0" borderId="16" xfId="0" applyFont="1" applyBorder="1"/>
    <xf numFmtId="165" fontId="50" fillId="6" borderId="16" xfId="0" applyNumberFormat="1" applyFont="1" applyFill="1" applyBorder="1" applyAlignment="1">
      <alignment wrapText="1"/>
    </xf>
    <xf numFmtId="165" fontId="50" fillId="0" borderId="16" xfId="0" applyNumberFormat="1" applyFont="1" applyBorder="1"/>
    <xf numFmtId="0" fontId="50" fillId="0" borderId="17" xfId="0" applyFont="1" applyBorder="1"/>
    <xf numFmtId="0" fontId="37" fillId="0" borderId="0" xfId="0" applyFont="1" applyAlignment="1">
      <alignment horizontal="left"/>
    </xf>
    <xf numFmtId="0" fontId="39" fillId="0" borderId="4" xfId="0" applyFont="1" applyBorder="1"/>
    <xf numFmtId="165" fontId="37" fillId="0" borderId="0" xfId="1" applyNumberFormat="1" applyFont="1" applyFill="1" applyBorder="1" applyAlignment="1"/>
    <xf numFmtId="165" fontId="37" fillId="0" borderId="14" xfId="1" applyNumberFormat="1" applyFont="1" applyFill="1" applyBorder="1" applyAlignment="1"/>
    <xf numFmtId="0" fontId="51" fillId="7" borderId="0" xfId="0" applyFont="1" applyFill="1"/>
    <xf numFmtId="171" fontId="37" fillId="0" borderId="0" xfId="2" applyNumberFormat="1" applyFont="1" applyBorder="1"/>
    <xf numFmtId="167" fontId="39" fillId="6" borderId="0" xfId="0" applyNumberFormat="1" applyFont="1" applyFill="1" applyAlignment="1">
      <alignment horizontal="center"/>
    </xf>
    <xf numFmtId="0" fontId="39" fillId="0" borderId="10" xfId="0" applyFont="1" applyBorder="1"/>
    <xf numFmtId="0" fontId="39" fillId="6" borderId="11" xfId="0" applyFont="1" applyFill="1" applyBorder="1"/>
    <xf numFmtId="167" fontId="39" fillId="6" borderId="11" xfId="0" applyNumberFormat="1" applyFont="1" applyFill="1" applyBorder="1" applyAlignment="1">
      <alignment horizontal="center"/>
    </xf>
    <xf numFmtId="165" fontId="37" fillId="0" borderId="7" xfId="0" applyNumberFormat="1" applyFont="1" applyBorder="1"/>
    <xf numFmtId="0" fontId="39" fillId="8" borderId="4" xfId="0" applyFont="1" applyFill="1" applyBorder="1"/>
    <xf numFmtId="0" fontId="20" fillId="0" borderId="0" xfId="0" applyFont="1"/>
    <xf numFmtId="0" fontId="42" fillId="5" borderId="1" xfId="0" applyFont="1" applyFill="1" applyBorder="1" applyAlignment="1">
      <alignment horizontal="centerContinuous"/>
    </xf>
    <xf numFmtId="167" fontId="26" fillId="7" borderId="0" xfId="0" applyNumberFormat="1" applyFont="1" applyFill="1" applyAlignment="1">
      <alignment horizontal="right"/>
    </xf>
    <xf numFmtId="165" fontId="52" fillId="0" borderId="16" xfId="0" applyNumberFormat="1" applyFont="1" applyBorder="1"/>
    <xf numFmtId="165" fontId="37" fillId="0" borderId="0" xfId="1" applyNumberFormat="1" applyFont="1"/>
    <xf numFmtId="0" fontId="44" fillId="11" borderId="0" xfId="4" applyFont="1" applyFill="1" applyAlignment="1">
      <alignment horizontal="centerContinuous"/>
    </xf>
    <xf numFmtId="164" fontId="42" fillId="3" borderId="1" xfId="0" applyNumberFormat="1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/>
    </xf>
    <xf numFmtId="15" fontId="40" fillId="7" borderId="0" xfId="0" applyNumberFormat="1" applyFont="1" applyFill="1" applyAlignment="1">
      <alignment horizontal="left"/>
    </xf>
    <xf numFmtId="0" fontId="49" fillId="2" borderId="16" xfId="0" applyFont="1" applyFill="1" applyBorder="1"/>
    <xf numFmtId="0" fontId="54" fillId="0" borderId="0" xfId="48" applyFont="1"/>
    <xf numFmtId="0" fontId="55" fillId="2" borderId="0" xfId="48" applyFont="1" applyFill="1"/>
    <xf numFmtId="0" fontId="55" fillId="0" borderId="0" xfId="48" applyFont="1"/>
    <xf numFmtId="0" fontId="57" fillId="0" borderId="0" xfId="48" applyFont="1" applyAlignment="1">
      <alignment vertical="top"/>
    </xf>
    <xf numFmtId="0" fontId="59" fillId="2" borderId="0" xfId="48" applyFont="1" applyFill="1"/>
    <xf numFmtId="0" fontId="55" fillId="2" borderId="22" xfId="48" applyFont="1" applyFill="1" applyBorder="1"/>
    <xf numFmtId="0" fontId="60" fillId="0" borderId="0" xfId="48" applyFont="1" applyAlignment="1">
      <alignment vertical="top"/>
    </xf>
    <xf numFmtId="0" fontId="55" fillId="0" borderId="22" xfId="48" applyFont="1" applyBorder="1"/>
    <xf numFmtId="0" fontId="63" fillId="2" borderId="0" xfId="48" applyFont="1" applyFill="1"/>
    <xf numFmtId="0" fontId="64" fillId="2" borderId="0" xfId="48" applyFont="1" applyFill="1" applyAlignment="1" applyProtection="1">
      <alignment shrinkToFit="1"/>
      <protection locked="0"/>
    </xf>
    <xf numFmtId="44" fontId="65" fillId="2" borderId="0" xfId="48" applyNumberFormat="1" applyFont="1" applyFill="1"/>
    <xf numFmtId="0" fontId="66" fillId="0" borderId="0" xfId="48" applyFont="1" applyAlignment="1">
      <alignment vertical="top"/>
    </xf>
    <xf numFmtId="0" fontId="62" fillId="2" borderId="0" xfId="48" applyFont="1" applyFill="1" applyAlignment="1">
      <alignment vertical="top"/>
    </xf>
    <xf numFmtId="6" fontId="68" fillId="0" borderId="0" xfId="48" applyNumberFormat="1" applyFont="1" applyAlignment="1">
      <alignment horizontal="center" vertical="top"/>
    </xf>
    <xf numFmtId="0" fontId="56" fillId="0" borderId="0" xfId="48" applyFont="1" applyAlignment="1">
      <alignment vertical="top"/>
    </xf>
    <xf numFmtId="3" fontId="55" fillId="0" borderId="0" xfId="48" applyNumberFormat="1" applyFont="1"/>
    <xf numFmtId="0" fontId="62" fillId="2" borderId="18" xfId="48" applyFont="1" applyFill="1" applyBorder="1" applyAlignment="1">
      <alignment vertical="top"/>
    </xf>
    <xf numFmtId="0" fontId="56" fillId="2" borderId="18" xfId="48" applyFont="1" applyFill="1" applyBorder="1" applyAlignment="1">
      <alignment vertical="top"/>
    </xf>
    <xf numFmtId="0" fontId="56" fillId="2" borderId="0" xfId="48" applyFont="1" applyFill="1" applyAlignment="1">
      <alignment horizontal="left" vertical="top"/>
    </xf>
    <xf numFmtId="10" fontId="69" fillId="0" borderId="0" xfId="50" applyNumberFormat="1" applyFont="1" applyFill="1" applyBorder="1" applyAlignment="1" applyProtection="1">
      <alignment vertical="top"/>
    </xf>
    <xf numFmtId="0" fontId="56" fillId="0" borderId="0" xfId="48" applyFont="1" applyAlignment="1">
      <alignment horizontal="left" vertical="top"/>
    </xf>
    <xf numFmtId="0" fontId="62" fillId="2" borderId="27" xfId="48" applyFont="1" applyFill="1" applyBorder="1" applyAlignment="1">
      <alignment vertical="top"/>
    </xf>
    <xf numFmtId="0" fontId="56" fillId="2" borderId="27" xfId="48" applyFont="1" applyFill="1" applyBorder="1" applyAlignment="1">
      <alignment vertical="top"/>
    </xf>
    <xf numFmtId="0" fontId="62" fillId="2" borderId="0" xfId="48" applyFont="1" applyFill="1" applyAlignment="1">
      <alignment horizontal="left" vertical="top"/>
    </xf>
    <xf numFmtId="0" fontId="56" fillId="2" borderId="0" xfId="48" applyFont="1" applyFill="1" applyAlignment="1">
      <alignment vertical="top"/>
    </xf>
    <xf numFmtId="0" fontId="55" fillId="2" borderId="8" xfId="48" applyFont="1" applyFill="1" applyBorder="1"/>
    <xf numFmtId="0" fontId="55" fillId="0" borderId="18" xfId="48" applyFont="1" applyBorder="1"/>
    <xf numFmtId="0" fontId="55" fillId="2" borderId="20" xfId="48" applyFont="1" applyFill="1" applyBorder="1"/>
    <xf numFmtId="172" fontId="73" fillId="0" borderId="0" xfId="49" applyNumberFormat="1" applyFont="1" applyFill="1" applyBorder="1" applyAlignment="1">
      <alignment horizontal="left" vertical="center"/>
    </xf>
    <xf numFmtId="172" fontId="74" fillId="0" borderId="0" xfId="49" applyNumberFormat="1" applyFont="1" applyFill="1" applyBorder="1" applyAlignment="1">
      <alignment vertical="center"/>
    </xf>
    <xf numFmtId="0" fontId="71" fillId="0" borderId="0" xfId="48" applyFont="1"/>
    <xf numFmtId="0" fontId="71" fillId="2" borderId="19" xfId="48" applyFont="1" applyFill="1" applyBorder="1"/>
    <xf numFmtId="0" fontId="71" fillId="5" borderId="5" xfId="48" applyFont="1" applyFill="1" applyBorder="1"/>
    <xf numFmtId="0" fontId="59" fillId="0" borderId="0" xfId="53" applyFont="1"/>
    <xf numFmtId="0" fontId="55" fillId="0" borderId="0" xfId="52" applyFont="1"/>
    <xf numFmtId="0" fontId="83" fillId="7" borderId="2" xfId="48" applyFont="1" applyFill="1" applyBorder="1" applyAlignment="1">
      <alignment vertical="top"/>
    </xf>
    <xf numFmtId="0" fontId="79" fillId="2" borderId="0" xfId="48" applyFont="1" applyFill="1" applyAlignment="1">
      <alignment vertical="center"/>
    </xf>
    <xf numFmtId="0" fontId="59" fillId="2" borderId="0" xfId="48" applyFont="1" applyFill="1" applyAlignment="1">
      <alignment vertical="center" wrapText="1"/>
    </xf>
    <xf numFmtId="43" fontId="54" fillId="2" borderId="0" xfId="49" applyFont="1" applyFill="1" applyBorder="1" applyAlignment="1" applyProtection="1">
      <alignment vertical="center" wrapText="1" shrinkToFit="1"/>
      <protection locked="0"/>
    </xf>
    <xf numFmtId="0" fontId="55" fillId="2" borderId="0" xfId="48" applyFont="1" applyFill="1" applyAlignment="1">
      <alignment vertical="center" wrapText="1"/>
    </xf>
    <xf numFmtId="9" fontId="37" fillId="0" borderId="0" xfId="2" applyFont="1"/>
    <xf numFmtId="9" fontId="37" fillId="0" borderId="0" xfId="0" applyNumberFormat="1" applyFont="1"/>
    <xf numFmtId="0" fontId="76" fillId="2" borderId="36" xfId="48" applyFont="1" applyFill="1" applyBorder="1"/>
    <xf numFmtId="173" fontId="77" fillId="5" borderId="39" xfId="48" applyNumberFormat="1" applyFont="1" applyFill="1" applyBorder="1" applyAlignment="1">
      <alignment horizontal="right" vertical="center" wrapText="1"/>
    </xf>
    <xf numFmtId="0" fontId="76" fillId="2" borderId="24" xfId="48" applyFont="1" applyFill="1" applyBorder="1"/>
    <xf numFmtId="0" fontId="76" fillId="5" borderId="40" xfId="48" applyFont="1" applyFill="1" applyBorder="1" applyAlignment="1">
      <alignment horizontal="right"/>
    </xf>
    <xf numFmtId="0" fontId="76" fillId="2" borderId="25" xfId="48" applyFont="1" applyFill="1" applyBorder="1"/>
    <xf numFmtId="3" fontId="55" fillId="2" borderId="31" xfId="48" applyNumberFormat="1" applyFont="1" applyFill="1" applyBorder="1"/>
    <xf numFmtId="0" fontId="55" fillId="2" borderId="29" xfId="48" applyFont="1" applyFill="1" applyBorder="1"/>
    <xf numFmtId="3" fontId="71" fillId="2" borderId="31" xfId="48" applyNumberFormat="1" applyFont="1" applyFill="1" applyBorder="1"/>
    <xf numFmtId="0" fontId="71" fillId="2" borderId="0" xfId="48" applyFont="1" applyFill="1"/>
    <xf numFmtId="0" fontId="71" fillId="2" borderId="29" xfId="48" applyFont="1" applyFill="1" applyBorder="1"/>
    <xf numFmtId="0" fontId="75" fillId="0" borderId="0" xfId="48" applyFont="1" applyAlignment="1">
      <alignment vertical="top"/>
    </xf>
    <xf numFmtId="16" fontId="71" fillId="2" borderId="29" xfId="48" applyNumberFormat="1" applyFont="1" applyFill="1" applyBorder="1"/>
    <xf numFmtId="37" fontId="78" fillId="2" borderId="0" xfId="48" applyNumberFormat="1" applyFont="1" applyFill="1" applyAlignment="1">
      <alignment vertical="center"/>
    </xf>
    <xf numFmtId="0" fontId="19" fillId="2" borderId="0" xfId="3" applyFill="1" applyBorder="1"/>
    <xf numFmtId="0" fontId="72" fillId="2" borderId="31" xfId="48" applyFont="1" applyFill="1" applyBorder="1"/>
    <xf numFmtId="0" fontId="72" fillId="2" borderId="35" xfId="48" applyFont="1" applyFill="1" applyBorder="1"/>
    <xf numFmtId="43" fontId="88" fillId="0" borderId="0" xfId="0" applyNumberFormat="1" applyFont="1"/>
    <xf numFmtId="44" fontId="37" fillId="0" borderId="0" xfId="0" applyNumberFormat="1" applyFont="1" applyAlignment="1">
      <alignment horizontal="left" indent="1"/>
    </xf>
    <xf numFmtId="165" fontId="37" fillId="2" borderId="0" xfId="61" applyNumberFormat="1" applyFont="1" applyFill="1" applyBorder="1"/>
    <xf numFmtId="165" fontId="37" fillId="4" borderId="0" xfId="61" applyNumberFormat="1" applyFont="1" applyFill="1" applyBorder="1"/>
    <xf numFmtId="165" fontId="39" fillId="4" borderId="6" xfId="61" applyNumberFormat="1" applyFont="1" applyFill="1" applyBorder="1"/>
    <xf numFmtId="165" fontId="39" fillId="2" borderId="6" xfId="61" applyNumberFormat="1" applyFont="1" applyFill="1" applyBorder="1"/>
    <xf numFmtId="165" fontId="39" fillId="0" borderId="6" xfId="61" applyNumberFormat="1" applyFont="1" applyFill="1" applyBorder="1"/>
    <xf numFmtId="165" fontId="37" fillId="0" borderId="0" xfId="61" applyNumberFormat="1" applyFont="1" applyFill="1" applyBorder="1"/>
    <xf numFmtId="165" fontId="39" fillId="8" borderId="4" xfId="61" applyNumberFormat="1" applyFont="1" applyFill="1" applyBorder="1"/>
    <xf numFmtId="165" fontId="52" fillId="0" borderId="0" xfId="61" applyNumberFormat="1" applyFont="1" applyFill="1" applyBorder="1"/>
    <xf numFmtId="165" fontId="47" fillId="2" borderId="16" xfId="61" applyNumberFormat="1" applyFont="1" applyFill="1" applyBorder="1"/>
    <xf numFmtId="0" fontId="19" fillId="2" borderId="9" xfId="3" applyNumberFormat="1" applyFill="1" applyBorder="1" applyAlignment="1">
      <alignment horizontal="left" indent="1"/>
    </xf>
    <xf numFmtId="0" fontId="36" fillId="12" borderId="21" xfId="4" applyFont="1" applyFill="1" applyBorder="1"/>
    <xf numFmtId="0" fontId="36" fillId="12" borderId="45" xfId="4" applyFont="1" applyFill="1" applyBorder="1"/>
    <xf numFmtId="0" fontId="36" fillId="12" borderId="46" xfId="4" applyFont="1" applyFill="1" applyBorder="1"/>
    <xf numFmtId="0" fontId="37" fillId="2" borderId="47" xfId="4" applyFont="1" applyFill="1" applyBorder="1" applyAlignment="1">
      <alignment horizontal="left" indent="1"/>
    </xf>
    <xf numFmtId="0" fontId="37" fillId="2" borderId="48" xfId="4" applyFont="1" applyFill="1" applyBorder="1" applyAlignment="1">
      <alignment horizontal="left" indent="1"/>
    </xf>
    <xf numFmtId="165" fontId="91" fillId="6" borderId="0" xfId="0" applyNumberFormat="1" applyFont="1" applyFill="1"/>
    <xf numFmtId="0" fontId="91" fillId="0" borderId="0" xfId="0" applyFont="1"/>
    <xf numFmtId="0" fontId="88" fillId="2" borderId="16" xfId="0" applyFont="1" applyFill="1" applyBorder="1"/>
    <xf numFmtId="165" fontId="37" fillId="2" borderId="16" xfId="0" applyNumberFormat="1" applyFont="1" applyFill="1" applyBorder="1"/>
    <xf numFmtId="0" fontId="72" fillId="2" borderId="0" xfId="48" applyFont="1" applyFill="1"/>
    <xf numFmtId="165" fontId="88" fillId="0" borderId="13" xfId="0" applyNumberFormat="1" applyFont="1" applyBorder="1"/>
    <xf numFmtId="174" fontId="55" fillId="0" borderId="0" xfId="48" applyNumberFormat="1" applyFont="1"/>
    <xf numFmtId="0" fontId="76" fillId="2" borderId="0" xfId="48" applyFont="1" applyFill="1"/>
    <xf numFmtId="0" fontId="83" fillId="7" borderId="53" xfId="48" applyFont="1" applyFill="1" applyBorder="1" applyAlignment="1">
      <alignment vertical="top"/>
    </xf>
    <xf numFmtId="0" fontId="72" fillId="2" borderId="8" xfId="48" applyFont="1" applyFill="1" applyBorder="1"/>
    <xf numFmtId="0" fontId="84" fillId="2" borderId="0" xfId="52" applyFont="1" applyFill="1"/>
    <xf numFmtId="0" fontId="81" fillId="0" borderId="0" xfId="53" applyFont="1" applyAlignment="1">
      <alignment horizontal="center"/>
    </xf>
    <xf numFmtId="0" fontId="85" fillId="0" borderId="0" xfId="52" applyFont="1" applyAlignment="1">
      <alignment vertical="center"/>
    </xf>
    <xf numFmtId="0" fontId="83" fillId="0" borderId="0" xfId="52" applyFont="1"/>
    <xf numFmtId="0" fontId="61" fillId="0" borderId="0" xfId="52" applyFont="1"/>
    <xf numFmtId="0" fontId="94" fillId="16" borderId="0" xfId="0" applyFont="1" applyFill="1"/>
    <xf numFmtId="0" fontId="94" fillId="16" borderId="50" xfId="0" applyFont="1" applyFill="1" applyBorder="1"/>
    <xf numFmtId="0" fontId="94" fillId="16" borderId="51" xfId="0" applyFont="1" applyFill="1" applyBorder="1"/>
    <xf numFmtId="0" fontId="94" fillId="16" borderId="52" xfId="0" applyFont="1" applyFill="1" applyBorder="1"/>
    <xf numFmtId="0" fontId="94" fillId="16" borderId="0" xfId="0" applyFont="1" applyFill="1" applyAlignment="1">
      <alignment horizontal="center"/>
    </xf>
    <xf numFmtId="0" fontId="94" fillId="16" borderId="51" xfId="0" applyFont="1" applyFill="1" applyBorder="1" applyAlignment="1">
      <alignment horizontal="center"/>
    </xf>
    <xf numFmtId="0" fontId="94" fillId="16" borderId="49" xfId="0" applyFont="1" applyFill="1" applyBorder="1"/>
    <xf numFmtId="175" fontId="83" fillId="0" borderId="0" xfId="52" applyNumberFormat="1" applyFont="1"/>
    <xf numFmtId="175" fontId="86" fillId="14" borderId="28" xfId="52" applyNumberFormat="1" applyFont="1" applyFill="1" applyBorder="1" applyAlignment="1">
      <alignment horizontal="center" vertical="center" wrapText="1"/>
    </xf>
    <xf numFmtId="175" fontId="86" fillId="14" borderId="38" xfId="52" applyNumberFormat="1" applyFont="1" applyFill="1" applyBorder="1" applyAlignment="1">
      <alignment horizontal="center" vertical="center" wrapText="1"/>
    </xf>
    <xf numFmtId="175" fontId="55" fillId="0" borderId="0" xfId="52" applyNumberFormat="1" applyFont="1"/>
    <xf numFmtId="0" fontId="58" fillId="0" borderId="0" xfId="49" applyNumberFormat="1" applyFont="1" applyFill="1" applyBorder="1" applyAlignment="1">
      <alignment horizontal="center"/>
    </xf>
    <xf numFmtId="0" fontId="58" fillId="0" borderId="0" xfId="48" applyFont="1" applyAlignment="1">
      <alignment horizontal="center" vertical="center"/>
    </xf>
    <xf numFmtId="0" fontId="72" fillId="2" borderId="2" xfId="48" applyFont="1" applyFill="1" applyBorder="1"/>
    <xf numFmtId="10" fontId="56" fillId="13" borderId="26" xfId="2" applyNumberFormat="1" applyFont="1" applyFill="1" applyBorder="1" applyAlignment="1">
      <alignment horizontal="center" vertical="top"/>
    </xf>
    <xf numFmtId="166" fontId="65" fillId="0" borderId="0" xfId="65" applyNumberFormat="1" applyFont="1"/>
    <xf numFmtId="0" fontId="37" fillId="2" borderId="56" xfId="4" applyFont="1" applyFill="1" applyBorder="1" applyAlignment="1">
      <alignment horizontal="left" indent="1"/>
    </xf>
    <xf numFmtId="0" fontId="19" fillId="2" borderId="57" xfId="3" applyNumberFormat="1" applyFill="1" applyBorder="1" applyAlignment="1">
      <alignment horizontal="left" indent="1"/>
    </xf>
    <xf numFmtId="0" fontId="37" fillId="2" borderId="58" xfId="4" applyFont="1" applyFill="1" applyBorder="1" applyAlignment="1">
      <alignment horizontal="left" indent="1"/>
    </xf>
    <xf numFmtId="10" fontId="56" fillId="13" borderId="1" xfId="2" applyNumberFormat="1" applyFont="1" applyFill="1" applyBorder="1" applyAlignment="1">
      <alignment horizontal="center" vertical="top"/>
    </xf>
    <xf numFmtId="166" fontId="99" fillId="0" borderId="0" xfId="65" applyNumberFormat="1" applyFont="1" applyBorder="1" applyAlignment="1">
      <alignment horizontal="left"/>
    </xf>
    <xf numFmtId="166" fontId="100" fillId="0" borderId="0" xfId="65" applyNumberFormat="1" applyFont="1" applyBorder="1" applyAlignment="1">
      <alignment horizontal="right"/>
    </xf>
    <xf numFmtId="0" fontId="76" fillId="0" borderId="0" xfId="53" applyFont="1"/>
    <xf numFmtId="0" fontId="71" fillId="0" borderId="0" xfId="52" applyFont="1"/>
    <xf numFmtId="175" fontId="71" fillId="0" borderId="0" xfId="52" applyNumberFormat="1" applyFont="1"/>
    <xf numFmtId="166" fontId="101" fillId="0" borderId="0" xfId="65" applyNumberFormat="1" applyFont="1"/>
    <xf numFmtId="10" fontId="76" fillId="5" borderId="37" xfId="2" applyNumberFormat="1" applyFont="1" applyFill="1" applyBorder="1" applyAlignment="1">
      <alignment horizontal="right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83" fillId="7" borderId="36" xfId="48" applyFont="1" applyFill="1" applyBorder="1" applyAlignment="1">
      <alignment vertical="top"/>
    </xf>
    <xf numFmtId="0" fontId="83" fillId="7" borderId="59" xfId="48" applyFont="1" applyFill="1" applyBorder="1" applyAlignment="1">
      <alignment vertical="top"/>
    </xf>
    <xf numFmtId="0" fontId="72" fillId="2" borderId="1" xfId="48" applyFont="1" applyFill="1" applyBorder="1"/>
    <xf numFmtId="166" fontId="83" fillId="7" borderId="54" xfId="65" applyNumberFormat="1" applyFont="1" applyFill="1" applyBorder="1" applyAlignment="1">
      <alignment vertical="top"/>
    </xf>
    <xf numFmtId="166" fontId="83" fillId="7" borderId="3" xfId="65" applyNumberFormat="1" applyFont="1" applyFill="1" applyBorder="1" applyAlignment="1">
      <alignment vertical="top"/>
    </xf>
    <xf numFmtId="0" fontId="82" fillId="5" borderId="1" xfId="65" applyNumberFormat="1" applyFont="1" applyFill="1" applyBorder="1" applyAlignment="1" applyProtection="1">
      <alignment shrinkToFit="1"/>
      <protection locked="0"/>
    </xf>
    <xf numFmtId="0" fontId="97" fillId="16" borderId="22" xfId="0" applyFont="1" applyFill="1" applyBorder="1"/>
    <xf numFmtId="0" fontId="19" fillId="2" borderId="0" xfId="3" applyFill="1" applyBorder="1" applyAlignment="1">
      <alignment vertical="top"/>
    </xf>
    <xf numFmtId="0" fontId="67" fillId="0" borderId="0" xfId="48" applyFont="1" applyAlignment="1">
      <alignment horizontal="left" vertical="top"/>
    </xf>
    <xf numFmtId="176" fontId="55" fillId="0" borderId="0" xfId="48" applyNumberFormat="1" applyFont="1"/>
    <xf numFmtId="177" fontId="82" fillId="5" borderId="23" xfId="65" applyNumberFormat="1" applyFont="1" applyFill="1" applyBorder="1" applyAlignment="1" applyProtection="1">
      <alignment shrinkToFit="1"/>
      <protection locked="0"/>
    </xf>
    <xf numFmtId="0" fontId="82" fillId="5" borderId="1" xfId="2" applyNumberFormat="1" applyFont="1" applyFill="1" applyBorder="1" applyAlignment="1" applyProtection="1">
      <alignment shrinkToFit="1"/>
      <protection locked="0"/>
    </xf>
    <xf numFmtId="178" fontId="71" fillId="0" borderId="0" xfId="52" applyNumberFormat="1" applyFont="1"/>
    <xf numFmtId="178" fontId="98" fillId="0" borderId="60" xfId="65" applyNumberFormat="1" applyFont="1" applyBorder="1"/>
    <xf numFmtId="178" fontId="95" fillId="17" borderId="49" xfId="65" applyNumberFormat="1" applyFont="1" applyFill="1" applyBorder="1"/>
    <xf numFmtId="178" fontId="96" fillId="0" borderId="49" xfId="65" applyNumberFormat="1" applyFont="1" applyBorder="1" applyAlignment="1">
      <alignment horizontal="right"/>
    </xf>
    <xf numFmtId="178" fontId="0" fillId="0" borderId="0" xfId="65" applyNumberFormat="1" applyFont="1"/>
    <xf numFmtId="178" fontId="98" fillId="0" borderId="60" xfId="65" applyNumberFormat="1" applyFont="1" applyBorder="1" applyAlignment="1">
      <alignment horizontal="left"/>
    </xf>
    <xf numFmtId="178" fontId="97" fillId="16" borderId="22" xfId="65" applyNumberFormat="1" applyFont="1" applyFill="1" applyBorder="1"/>
    <xf numFmtId="178" fontId="94" fillId="16" borderId="0" xfId="65" applyNumberFormat="1" applyFont="1" applyFill="1"/>
    <xf numFmtId="178" fontId="94" fillId="16" borderId="50" xfId="65" applyNumberFormat="1" applyFont="1" applyFill="1" applyBorder="1"/>
    <xf numFmtId="178" fontId="55" fillId="0" borderId="0" xfId="65" applyNumberFormat="1" applyFont="1"/>
    <xf numFmtId="9" fontId="37" fillId="6" borderId="16" xfId="2" applyFont="1" applyFill="1" applyBorder="1"/>
    <xf numFmtId="0" fontId="18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178" fontId="82" fillId="5" borderId="40" xfId="65" applyNumberFormat="1" applyFont="1" applyFill="1" applyBorder="1" applyAlignment="1" applyProtection="1">
      <alignment shrinkToFit="1"/>
      <protection locked="0"/>
    </xf>
    <xf numFmtId="178" fontId="82" fillId="5" borderId="37" xfId="65" applyNumberFormat="1" applyFont="1" applyFill="1" applyBorder="1" applyAlignment="1" applyProtection="1">
      <alignment shrinkToFit="1"/>
      <protection locked="0"/>
    </xf>
    <xf numFmtId="178" fontId="72" fillId="2" borderId="0" xfId="65" applyNumberFormat="1" applyFont="1" applyFill="1"/>
    <xf numFmtId="178" fontId="54" fillId="2" borderId="0" xfId="65" applyNumberFormat="1" applyFont="1" applyFill="1" applyBorder="1" applyAlignment="1" applyProtection="1">
      <alignment vertical="center" wrapText="1" shrinkToFit="1"/>
      <protection locked="0"/>
    </xf>
    <xf numFmtId="178" fontId="59" fillId="2" borderId="0" xfId="65" applyNumberFormat="1" applyFont="1" applyFill="1"/>
    <xf numFmtId="178" fontId="82" fillId="5" borderId="55" xfId="65" applyNumberFormat="1" applyFont="1" applyFill="1" applyBorder="1" applyAlignment="1" applyProtection="1">
      <alignment shrinkToFit="1"/>
      <protection locked="0"/>
    </xf>
    <xf numFmtId="178" fontId="82" fillId="5" borderId="1" xfId="65" applyNumberFormat="1" applyFont="1" applyFill="1" applyBorder="1" applyAlignment="1" applyProtection="1">
      <alignment shrinkToFit="1"/>
      <protection locked="0"/>
    </xf>
    <xf numFmtId="178" fontId="82" fillId="5" borderId="1" xfId="2" applyNumberFormat="1" applyFont="1" applyFill="1" applyBorder="1" applyAlignment="1" applyProtection="1">
      <alignment shrinkToFit="1"/>
      <protection locked="0"/>
    </xf>
    <xf numFmtId="178" fontId="82" fillId="5" borderId="23" xfId="65" applyNumberFormat="1" applyFont="1" applyFill="1" applyBorder="1" applyAlignment="1" applyProtection="1">
      <alignment shrinkToFit="1"/>
      <protection locked="0"/>
    </xf>
    <xf numFmtId="0" fontId="2" fillId="0" borderId="3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9" fillId="2" borderId="0" xfId="3" applyFill="1" applyBorder="1" applyAlignment="1">
      <alignment vertical="top"/>
    </xf>
    <xf numFmtId="37" fontId="80" fillId="7" borderId="32" xfId="48" applyNumberFormat="1" applyFont="1" applyFill="1" applyBorder="1" applyAlignment="1">
      <alignment horizontal="center" vertical="center"/>
    </xf>
    <xf numFmtId="37" fontId="80" fillId="7" borderId="33" xfId="48" applyNumberFormat="1" applyFont="1" applyFill="1" applyBorder="1" applyAlignment="1">
      <alignment horizontal="center" vertical="center"/>
    </xf>
    <xf numFmtId="37" fontId="80" fillId="7" borderId="34" xfId="48" applyNumberFormat="1" applyFont="1" applyFill="1" applyBorder="1" applyAlignment="1">
      <alignment horizontal="center" vertical="center"/>
    </xf>
    <xf numFmtId="37" fontId="80" fillId="7" borderId="31" xfId="48" applyNumberFormat="1" applyFont="1" applyFill="1" applyBorder="1" applyAlignment="1">
      <alignment horizontal="center" vertical="center"/>
    </xf>
    <xf numFmtId="37" fontId="80" fillId="7" borderId="0" xfId="48" applyNumberFormat="1" applyFont="1" applyFill="1" applyAlignment="1">
      <alignment horizontal="center" vertical="center"/>
    </xf>
    <xf numFmtId="37" fontId="80" fillId="7" borderId="29" xfId="48" applyNumberFormat="1" applyFont="1" applyFill="1" applyBorder="1" applyAlignment="1">
      <alignment horizontal="center" vertical="center"/>
    </xf>
    <xf numFmtId="0" fontId="61" fillId="0" borderId="0" xfId="48" applyFont="1" applyAlignment="1">
      <alignment horizontal="left" vertical="top"/>
    </xf>
    <xf numFmtId="0" fontId="67" fillId="0" borderId="0" xfId="48" applyFont="1" applyAlignment="1">
      <alignment horizontal="left" vertical="top"/>
    </xf>
    <xf numFmtId="0" fontId="70" fillId="2" borderId="0" xfId="3" applyFont="1" applyFill="1" applyBorder="1" applyAlignment="1">
      <alignment vertical="top"/>
    </xf>
    <xf numFmtId="0" fontId="56" fillId="2" borderId="0" xfId="48" applyFont="1" applyFill="1" applyAlignment="1">
      <alignment vertical="top"/>
    </xf>
    <xf numFmtId="3" fontId="87" fillId="7" borderId="32" xfId="48" applyNumberFormat="1" applyFont="1" applyFill="1" applyBorder="1" applyAlignment="1">
      <alignment horizontal="center" vertical="center"/>
    </xf>
    <xf numFmtId="3" fontId="87" fillId="7" borderId="33" xfId="48" applyNumberFormat="1" applyFont="1" applyFill="1" applyBorder="1" applyAlignment="1">
      <alignment horizontal="center" vertical="center"/>
    </xf>
    <xf numFmtId="3" fontId="87" fillId="7" borderId="34" xfId="48" applyNumberFormat="1" applyFont="1" applyFill="1" applyBorder="1" applyAlignment="1">
      <alignment horizontal="center" vertical="center"/>
    </xf>
    <xf numFmtId="3" fontId="87" fillId="7" borderId="31" xfId="48" applyNumberFormat="1" applyFont="1" applyFill="1" applyBorder="1" applyAlignment="1">
      <alignment horizontal="center" vertical="center"/>
    </xf>
    <xf numFmtId="3" fontId="87" fillId="7" borderId="0" xfId="48" applyNumberFormat="1" applyFont="1" applyFill="1" applyAlignment="1">
      <alignment horizontal="center" vertical="center"/>
    </xf>
    <xf numFmtId="3" fontId="87" fillId="7" borderId="29" xfId="48" applyNumberFormat="1" applyFont="1" applyFill="1" applyBorder="1" applyAlignment="1">
      <alignment horizontal="center" vertical="center"/>
    </xf>
    <xf numFmtId="3" fontId="87" fillId="7" borderId="35" xfId="48" applyNumberFormat="1" applyFont="1" applyFill="1" applyBorder="1" applyAlignment="1">
      <alignment horizontal="center" vertical="center"/>
    </xf>
    <xf numFmtId="3" fontId="87" fillId="7" borderId="27" xfId="48" applyNumberFormat="1" applyFont="1" applyFill="1" applyBorder="1" applyAlignment="1">
      <alignment horizontal="center" vertical="center"/>
    </xf>
    <xf numFmtId="3" fontId="87" fillId="7" borderId="30" xfId="48" applyNumberFormat="1" applyFont="1" applyFill="1" applyBorder="1" applyAlignment="1">
      <alignment horizontal="center" vertical="center"/>
    </xf>
    <xf numFmtId="0" fontId="73" fillId="4" borderId="44" xfId="52" applyFont="1" applyFill="1" applyBorder="1" applyAlignment="1">
      <alignment horizontal="center"/>
    </xf>
    <xf numFmtId="0" fontId="73" fillId="4" borderId="42" xfId="52" applyFont="1" applyFill="1" applyBorder="1" applyAlignment="1">
      <alignment horizontal="center"/>
    </xf>
    <xf numFmtId="0" fontId="73" fillId="4" borderId="43" xfId="52" applyFont="1" applyFill="1" applyBorder="1" applyAlignment="1">
      <alignment horizontal="center"/>
    </xf>
    <xf numFmtId="0" fontId="73" fillId="4" borderId="41" xfId="52" applyFont="1" applyFill="1" applyBorder="1" applyAlignment="1">
      <alignment horizontal="center"/>
    </xf>
    <xf numFmtId="0" fontId="90" fillId="15" borderId="6" xfId="60" applyFont="1" applyBorder="1" applyAlignment="1">
      <alignment horizontal="center" vertical="center"/>
    </xf>
    <xf numFmtId="0" fontId="90" fillId="15" borderId="0" xfId="60" applyFont="1" applyBorder="1" applyAlignment="1">
      <alignment horizontal="center" vertical="center"/>
    </xf>
  </cellXfs>
  <cellStyles count="68">
    <cellStyle name="Bad" xfId="60" builtinId="27"/>
    <cellStyle name="Comma" xfId="1" builtinId="3"/>
    <cellStyle name="Comma 10" xfId="61" xr:uid="{C1473722-53AB-424D-8427-B203BB1E626A}"/>
    <cellStyle name="Comma 11" xfId="64" xr:uid="{56198B8A-5058-43FA-8EBA-56860137240C}"/>
    <cellStyle name="Comma 12" xfId="67" xr:uid="{08A440E0-F03F-42EA-873C-F0134A70D2EB}"/>
    <cellStyle name="Comma 2" xfId="13" xr:uid="{E9CA057E-FBC5-4FDB-BBE9-D828818C85D0}"/>
    <cellStyle name="Comma 2 2" xfId="19" xr:uid="{D7B00A69-A80B-45DF-82EF-A561717C74B2}"/>
    <cellStyle name="Comma 3" xfId="28" xr:uid="{CC008EFD-71B0-4E97-97B1-DDD24CCD23F5}"/>
    <cellStyle name="Comma 3 2" xfId="32" xr:uid="{E57F9333-F913-41D4-AD9D-749CFB03A4CF}"/>
    <cellStyle name="Comma 3 3" xfId="40" xr:uid="{1B157A8B-CB7B-45FE-A170-E1F4969ADCA5}"/>
    <cellStyle name="Comma 4" xfId="8" xr:uid="{1B0C73B9-EC5A-4360-BA21-38A95F57D4D3}"/>
    <cellStyle name="Comma 4 2" xfId="21" xr:uid="{4871C3AA-3D86-4252-BEEF-289CA74A30C7}"/>
    <cellStyle name="Comma 4 2 2" xfId="25" xr:uid="{D9A3602B-D573-4EA9-B017-DA3830BDC11A}"/>
    <cellStyle name="Comma 4 2 3" xfId="29" xr:uid="{B70DE608-B8D0-4C20-89C3-45B50D943DE1}"/>
    <cellStyle name="Comma 4 2 3 2" xfId="41" xr:uid="{D7E86681-CBAA-44F1-8E56-8FABD7B34018}"/>
    <cellStyle name="Comma 5" xfId="47" xr:uid="{63D6F7F2-37ED-4B94-88EA-46CB2CAD6B00}"/>
    <cellStyle name="Comma 6" xfId="49" xr:uid="{B0FBCEAB-3055-42CB-9463-EB11C6B250E9}"/>
    <cellStyle name="Comma 7" xfId="34" xr:uid="{CD55196A-037B-490E-A297-A524CF25BEFA}"/>
    <cellStyle name="Comma 7 2" xfId="43" xr:uid="{7233EC8B-C37C-4051-8586-48DCAB25F9B5}"/>
    <cellStyle name="Comma 8" xfId="55" xr:uid="{094750A4-3823-4E7B-B605-303B13ABFC37}"/>
    <cellStyle name="Comma 9" xfId="57" xr:uid="{268847FD-3BF1-46B6-AC8F-33BCD1C00CB4}"/>
    <cellStyle name="Currency" xfId="65" builtinId="4"/>
    <cellStyle name="Currency 2" xfId="15" xr:uid="{4015AA32-ECE1-4D25-9BE1-25EF7D0A910E}"/>
    <cellStyle name="Currency 3" xfId="22" xr:uid="{21AA529B-9768-4921-BD83-CE0857BE86B5}"/>
    <cellStyle name="Currency 4" xfId="51" xr:uid="{CDF3DD0C-5C21-4E9B-B4AA-77593339DB94}"/>
    <cellStyle name="Currency 4 2" xfId="16" xr:uid="{A0098543-4E6E-4662-A2BA-95DE47DF73D9}"/>
    <cellStyle name="Currency 4 2 2" xfId="23" xr:uid="{96A380CA-99A6-4390-8AF2-CF7A75E08DA1}"/>
    <cellStyle name="Currency 4 2 3" xfId="26" xr:uid="{C3395B68-7C55-4B4C-A6F8-D2F142739DE5}"/>
    <cellStyle name="Currency 4 2 3 2" xfId="37" xr:uid="{CCE6BF0F-B9B9-4977-B112-8C4A3844F209}"/>
    <cellStyle name="Currency 5" xfId="58" xr:uid="{13633BF6-F7F3-4835-8CFF-A1481A7D7D36}"/>
    <cellStyle name="Explanatory Text 2" xfId="7" xr:uid="{AF914A39-3177-4873-9B68-B2387E3F0948}"/>
    <cellStyle name="Hyperlink" xfId="3" builtinId="8"/>
    <cellStyle name="Hyperlink 3" xfId="20" xr:uid="{495C63D4-7B02-46CD-84C9-79A01C449389}"/>
    <cellStyle name="Normal" xfId="0" builtinId="0"/>
    <cellStyle name="Normal 10" xfId="46" xr:uid="{495D337D-EF23-449B-A31B-1F25E2C723B5}"/>
    <cellStyle name="Normal 11" xfId="48" xr:uid="{9B47E6D2-F910-4E03-8EF7-AC0158FFC3C2}"/>
    <cellStyle name="Normal 12" xfId="52" xr:uid="{A4E14F3E-DF76-4C2C-91B9-13787C629582}"/>
    <cellStyle name="Normal 13" xfId="59" xr:uid="{447EF17F-FDE5-4112-A6B8-F7828BC7B44D}"/>
    <cellStyle name="Normal 14" xfId="63" xr:uid="{1B6A3239-75FA-4AFE-8B26-7BE85632851C}"/>
    <cellStyle name="Normal 15" xfId="66" xr:uid="{A0AD9C28-D11C-4515-A6C1-FE79BC343CB4}"/>
    <cellStyle name="Normal 2" xfId="14" xr:uid="{D7B6D7B3-5992-4451-805C-A9BA6D139826}"/>
    <cellStyle name="Normal 2 2" xfId="10" xr:uid="{27407A81-2A5F-43B2-9DB4-4FDC477FAD29}"/>
    <cellStyle name="Normal 2 3" xfId="17" xr:uid="{89ABDD5A-2B6E-4E49-9BE4-D9A6E57E94D0}"/>
    <cellStyle name="Normal 2 3 2" xfId="24" xr:uid="{D35D6645-CF7B-4EAB-BCAF-033874C36777}"/>
    <cellStyle name="Normal 2 3 2 2" xfId="54" xr:uid="{73B24E94-45AF-4E2C-80AB-66C7201CC1B4}"/>
    <cellStyle name="Normal 2 3 3" xfId="27" xr:uid="{1234E40D-794D-4300-9081-B03BA062D26E}"/>
    <cellStyle name="Normal 2 3 3 2" xfId="38" xr:uid="{F90FBAD4-1D8D-4C92-ACB0-F89D3A52F93E}"/>
    <cellStyle name="Normal 3" xfId="4" xr:uid="{BA4ABEFD-5ECC-4696-BCFD-71F6CFBB8084}"/>
    <cellStyle name="Normal 3 2" xfId="53" xr:uid="{B642D645-C43A-4EBC-B88D-F51F1827F1F5}"/>
    <cellStyle name="Normal 4" xfId="35" xr:uid="{67D573C4-8F6B-4FD0-B8D7-CABDB6386DDB}"/>
    <cellStyle name="Normal 5" xfId="11" xr:uid="{CA117E93-E847-4798-9E27-4B74095D5E6E}"/>
    <cellStyle name="Normal 5 2" xfId="30" xr:uid="{59EA6C11-BC96-40B8-BD04-5A39CA8335F5}"/>
    <cellStyle name="Normal 5 2 2" xfId="42" xr:uid="{66A9542D-3183-4EAE-814D-CD8A062D9BE7}"/>
    <cellStyle name="Normal 6" xfId="5" xr:uid="{FD2F56B9-E122-43EA-A6F4-44BD09B8A2EB}"/>
    <cellStyle name="Normal 7" xfId="31" xr:uid="{40A639D4-80F8-498A-AA9D-AA152598C7DA}"/>
    <cellStyle name="Normal 8" xfId="9" xr:uid="{87A8F836-6FC8-4F86-A7B6-F979649AA1E5}"/>
    <cellStyle name="Normal 8 2" xfId="44" xr:uid="{11D443A0-3E4A-44DF-B005-01ED0653450D}"/>
    <cellStyle name="Normal 9" xfId="36" xr:uid="{79A46721-FC3E-44EB-88B7-37018F0868B4}"/>
    <cellStyle name="Percent" xfId="2" builtinId="5"/>
    <cellStyle name="Percent 2" xfId="12" xr:uid="{511E76A5-9D00-41A7-9DD7-17590F990DFF}"/>
    <cellStyle name="Percent 2 2" xfId="18" xr:uid="{821CD41E-76D8-49A0-AA8E-B436EA24D2E0}"/>
    <cellStyle name="Percent 3" xfId="6" xr:uid="{ED9DB386-F923-4C90-827A-9E3E539258AC}"/>
    <cellStyle name="Percent 3 2" xfId="45" xr:uid="{B663B239-6E7D-44DA-A1F7-5DC7ED6B3BB7}"/>
    <cellStyle name="Percent 4" xfId="39" xr:uid="{9D30CE93-D7A2-488D-9A48-FEBAB6D5AF5C}"/>
    <cellStyle name="Percent 4 2" xfId="33" xr:uid="{8325DF85-DA72-4409-A894-0F709F4185A9}"/>
    <cellStyle name="Percent 5" xfId="50" xr:uid="{4B432A04-7BF4-4DC1-BE6A-9131D138F317}"/>
    <cellStyle name="Percent 6" xfId="56" xr:uid="{E27950B7-3911-4CD6-B0ED-CC706024E543}"/>
    <cellStyle name="Percent 7" xfId="62" xr:uid="{285149B7-4E2C-42EA-B152-15C6CBEA0B6F}"/>
  </cellStyles>
  <dxfs count="0"/>
  <tableStyles count="0" defaultTableStyle="TableStyleMedium2" defaultPivotStyle="PivotStyleLight16"/>
  <colors>
    <mruColors>
      <color rgb="FFC0EFE6"/>
      <color rgb="FF14425E"/>
      <color rgb="FFE74C3C"/>
      <color rgb="FF1ABC9C"/>
      <color rgb="FFDDF7F2"/>
      <color rgb="FFF993A8"/>
      <color rgb="FF2ECC71"/>
      <color rgb="FFFFC000"/>
      <color rgb="FFA0C5CF"/>
      <color rgb="FF87C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1653171</xdr:colOff>
      <xdr:row>5</xdr:row>
      <xdr:rowOff>44856</xdr:rowOff>
    </xdr:from>
    <xdr:to>
      <xdr:col>2</xdr:col>
      <xdr:colOff>2300871</xdr:colOff>
      <xdr:row>5</xdr:row>
      <xdr:rowOff>176345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55E2FF54-CFC7-446E-BBAE-4844F90E66DD}"/>
            </a:ext>
          </a:extLst>
        </xdr:cNvPr>
        <xdr:cNvSpPr/>
      </xdr:nvSpPr>
      <xdr:spPr>
        <a:xfrm>
          <a:off x="3472553" y="3544491"/>
          <a:ext cx="647700" cy="131489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53789</xdr:colOff>
      <xdr:row>51</xdr:row>
      <xdr:rowOff>178396</xdr:rowOff>
    </xdr:from>
    <xdr:to>
      <xdr:col>2</xdr:col>
      <xdr:colOff>1057836</xdr:colOff>
      <xdr:row>53</xdr:row>
      <xdr:rowOff>152399</xdr:rowOff>
    </xdr:to>
    <xdr:sp macro="" textlink="">
      <xdr:nvSpPr>
        <xdr:cNvPr id="7" name="Rounded Rectangle 3">
          <a:extLst>
            <a:ext uri="{FF2B5EF4-FFF2-40B4-BE49-F238E27FC236}">
              <a16:creationId xmlns:a16="http://schemas.microsoft.com/office/drawing/2014/main" id="{C249FAEC-7DB5-4065-BC83-9410B32B392B}"/>
            </a:ext>
          </a:extLst>
        </xdr:cNvPr>
        <xdr:cNvSpPr/>
      </xdr:nvSpPr>
      <xdr:spPr>
        <a:xfrm>
          <a:off x="1873064" y="15027871"/>
          <a:ext cx="1004047" cy="335953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atin typeface="Rubi"/>
            </a:rPr>
            <a:t>Inflation</a:t>
          </a:r>
          <a:r>
            <a:rPr lang="en-US" sz="1100" baseline="0">
              <a:latin typeface="Rubi"/>
            </a:rPr>
            <a:t> Rate</a:t>
          </a:r>
          <a:endParaRPr lang="en-US" sz="1100">
            <a:latin typeface="Rubi"/>
          </a:endParaRPr>
        </a:p>
      </xdr:txBody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1004047</xdr:colOff>
      <xdr:row>60</xdr:row>
      <xdr:rowOff>153297</xdr:rowOff>
    </xdr:to>
    <xdr:sp macro="" textlink="">
      <xdr:nvSpPr>
        <xdr:cNvPr id="8" name="Rounded Rectangle 3">
          <a:extLst>
            <a:ext uri="{FF2B5EF4-FFF2-40B4-BE49-F238E27FC236}">
              <a16:creationId xmlns:a16="http://schemas.microsoft.com/office/drawing/2014/main" id="{0EA1DA07-F974-4FAF-9C38-1D6B5C7651F9}"/>
            </a:ext>
          </a:extLst>
        </xdr:cNvPr>
        <xdr:cNvSpPr/>
      </xdr:nvSpPr>
      <xdr:spPr>
        <a:xfrm>
          <a:off x="1819275" y="19802475"/>
          <a:ext cx="1004047" cy="334272"/>
        </a:xfrm>
        <a:prstGeom prst="roundRect">
          <a:avLst/>
        </a:prstGeom>
        <a:solidFill>
          <a:schemeClr val="accent5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aseline="0">
              <a:latin typeface="Rubi"/>
            </a:rPr>
            <a:t>Tax Rate</a:t>
          </a:r>
          <a:endParaRPr lang="en-US" sz="1100">
            <a:latin typeface="Rub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3D06-D8CF-4601-A07A-FF0907FDA65B}">
  <dimension ref="A1:F36"/>
  <sheetViews>
    <sheetView tabSelected="1" topLeftCell="A6" zoomScale="110" zoomScaleNormal="110" workbookViewId="0">
      <selection activeCell="D22" sqref="D22"/>
    </sheetView>
  </sheetViews>
  <sheetFormatPr defaultColWidth="0" defaultRowHeight="13.5" zeroHeight="1"/>
  <cols>
    <col min="1" max="1" width="2.42578125" style="2" customWidth="1"/>
    <col min="2" max="2" width="40.42578125" style="2" customWidth="1"/>
    <col min="3" max="3" width="32.42578125" style="2" customWidth="1"/>
    <col min="4" max="4" width="48.42578125" style="2" customWidth="1"/>
    <col min="5" max="6" width="2.42578125" style="2" customWidth="1"/>
    <col min="7" max="16384" width="8.7109375" style="2" hidden="1"/>
  </cols>
  <sheetData>
    <row r="1" spans="2:4"/>
    <row r="2" spans="2:4" ht="20.25">
      <c r="B2" s="159" t="str">
        <f>'Assumptions '!D11&amp;" Financial Model"</f>
        <v>Dopot platform Financial Model</v>
      </c>
      <c r="C2" s="1"/>
      <c r="D2" s="1"/>
    </row>
    <row r="3" spans="2:4">
      <c r="C3" s="3"/>
      <c r="D3" s="3"/>
    </row>
    <row r="4" spans="2:4">
      <c r="C4" s="4"/>
      <c r="D4" s="4"/>
    </row>
    <row r="5" spans="2:4" s="7" customFormat="1" ht="18">
      <c r="B5" s="5" t="s">
        <v>21</v>
      </c>
      <c r="C5" s="6"/>
      <c r="D5" s="6"/>
    </row>
    <row r="6" spans="2:4"/>
    <row r="7" spans="2:4" ht="15">
      <c r="B7" s="234" t="s">
        <v>22</v>
      </c>
      <c r="C7" s="235" t="s">
        <v>23</v>
      </c>
      <c r="D7" s="236" t="s">
        <v>24</v>
      </c>
    </row>
    <row r="8" spans="2:4" s="8" customFormat="1" ht="15.75">
      <c r="B8" s="237" t="s">
        <v>38</v>
      </c>
      <c r="C8" s="233" t="s">
        <v>25</v>
      </c>
      <c r="D8" s="238" t="s">
        <v>39</v>
      </c>
    </row>
    <row r="9" spans="2:4" s="8" customFormat="1" ht="15.75">
      <c r="B9" s="237" t="s">
        <v>27</v>
      </c>
      <c r="C9" s="233" t="s">
        <v>25</v>
      </c>
      <c r="D9" s="238" t="s">
        <v>28</v>
      </c>
    </row>
    <row r="10" spans="2:4" s="8" customFormat="1" ht="15.75">
      <c r="B10" s="237" t="s">
        <v>29</v>
      </c>
      <c r="C10" s="233" t="s">
        <v>25</v>
      </c>
      <c r="D10" s="238" t="s">
        <v>30</v>
      </c>
    </row>
    <row r="11" spans="2:4" s="8" customFormat="1" ht="15.75">
      <c r="B11" s="237" t="s">
        <v>31</v>
      </c>
      <c r="C11" s="233" t="s">
        <v>25</v>
      </c>
      <c r="D11" s="238" t="s">
        <v>111</v>
      </c>
    </row>
    <row r="12" spans="2:4" s="8" customFormat="1" ht="15.75">
      <c r="B12" s="237" t="s">
        <v>32</v>
      </c>
      <c r="C12" s="233" t="s">
        <v>25</v>
      </c>
      <c r="D12" s="238" t="s">
        <v>33</v>
      </c>
    </row>
    <row r="13" spans="2:4" s="8" customFormat="1" ht="15.75">
      <c r="B13" s="237" t="s">
        <v>34</v>
      </c>
      <c r="C13" s="233" t="s">
        <v>25</v>
      </c>
      <c r="D13" s="238" t="s">
        <v>35</v>
      </c>
    </row>
    <row r="14" spans="2:4" s="8" customFormat="1" ht="15.75">
      <c r="B14" s="237" t="s">
        <v>36</v>
      </c>
      <c r="C14" s="233" t="s">
        <v>25</v>
      </c>
      <c r="D14" s="238" t="s">
        <v>37</v>
      </c>
    </row>
    <row r="15" spans="2:4" s="9" customFormat="1" ht="15.75">
      <c r="B15" s="237" t="s">
        <v>109</v>
      </c>
      <c r="C15" s="233" t="s">
        <v>25</v>
      </c>
      <c r="D15" s="238" t="s">
        <v>26</v>
      </c>
    </row>
    <row r="16" spans="2:4" s="9" customFormat="1" ht="15.75">
      <c r="B16" s="270" t="s">
        <v>110</v>
      </c>
      <c r="C16" s="271" t="s">
        <v>25</v>
      </c>
      <c r="D16" s="272" t="s">
        <v>112</v>
      </c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</sheetData>
  <hyperlinks>
    <hyperlink ref="C10" location="'Balance Sheet'!A1" display="Go to Sheet" xr:uid="{E0E9515B-02AD-47FF-8D29-669C3889457E}"/>
    <hyperlink ref="C11" location="'Cash Flow'!A1" display="Go to Sheet" xr:uid="{0CBAB439-1CDF-46F9-B811-2CD4F79B24C1}"/>
    <hyperlink ref="C12" location="MIS!A1" display="Go to Sheet" xr:uid="{0784EDD5-F432-4792-8E93-7612E92005C2}"/>
    <hyperlink ref="C13" location="MBS!A1" display="Go to Sheet" xr:uid="{6B577171-2812-477A-BF9A-4F97AB2D2398}"/>
    <hyperlink ref="C14" location="MCF!A1" display="Go to Sheet" xr:uid="{6B37B3DB-19D7-4B0B-A1FA-CC72CE7C1E71}"/>
    <hyperlink ref="C15" location="'Sensitivity Analysis'!A1" display="Go to Sheet" xr:uid="{CD565E41-B685-4D84-8B78-59DF469C07AB}"/>
    <hyperlink ref="C9" location="'Income Statement'!A1" display="Go to Sheet" xr:uid="{3088E405-FCC9-471F-9CC2-B3EAA90EB7D8}"/>
    <hyperlink ref="C8" location="'Assumptions '!A1" display="Go to Sheet" xr:uid="{9AACDEC8-76FA-406A-85E8-594ACF2BF568}"/>
    <hyperlink ref="C16" location="'Sensitivity Analysis'!A1" display="Go to Sheet" xr:uid="{4B9126A3-4F12-424E-953A-A18042B970B4}"/>
    <hyperlink ref="C16" location="'Revenue &amp; Cost of revenue'!A1" display="Go to Sheet" xr:uid="{A7E9DBBC-A4BB-402B-8C59-184412004958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122B-63C2-4EEF-A950-C87CB103DC89}">
  <sheetPr>
    <tabColor theme="7" tint="0.59999389629810485"/>
  </sheetPr>
  <dimension ref="A1:O37"/>
  <sheetViews>
    <sheetView showGridLines="0" zoomScale="145" zoomScaleNormal="145" workbookViewId="0">
      <pane xSplit="4" ySplit="7" topLeftCell="E21" activePane="bottomRight" state="frozen"/>
      <selection pane="topRight" activeCell="E1" sqref="E1"/>
      <selection pane="bottomLeft" activeCell="A8" sqref="A8"/>
      <selection pane="bottomRight" activeCell="J37" sqref="J37"/>
    </sheetView>
  </sheetViews>
  <sheetFormatPr defaultColWidth="0" defaultRowHeight="15" customHeight="1"/>
  <cols>
    <col min="1" max="1" width="2.42578125" style="12" customWidth="1"/>
    <col min="2" max="3" width="2.42578125" style="13" customWidth="1"/>
    <col min="4" max="4" width="40.42578125" style="13" customWidth="1"/>
    <col min="5" max="5" width="3.42578125" style="13" customWidth="1"/>
    <col min="6" max="12" width="13.7109375" style="13" customWidth="1"/>
    <col min="13" max="14" width="2.42578125" style="13" customWidth="1"/>
    <col min="15" max="15" width="2.42578125" style="12" customWidth="1"/>
    <col min="16" max="16384" width="14.42578125" style="12" hidden="1"/>
  </cols>
  <sheetData>
    <row r="1" spans="1:14" s="22" customFormat="1" ht="18.600000000000001" customHeight="1">
      <c r="A1" s="18"/>
      <c r="B1" s="19" t="str">
        <f>'Assumptions '!D11</f>
        <v>Dopot platform</v>
      </c>
      <c r="C1" s="19"/>
      <c r="D1" s="20"/>
      <c r="E1" s="21"/>
      <c r="F1" s="20"/>
      <c r="G1" s="20"/>
      <c r="H1" s="20"/>
      <c r="I1" s="20"/>
      <c r="J1" s="20"/>
      <c r="K1" s="20"/>
      <c r="L1" s="20"/>
      <c r="M1" s="20"/>
      <c r="N1" s="20"/>
    </row>
    <row r="2" spans="1:14" s="22" customFormat="1" ht="15.6" customHeight="1">
      <c r="A2" s="23"/>
      <c r="B2" s="146" t="s">
        <v>50</v>
      </c>
      <c r="C2" s="24"/>
      <c r="D2" s="20"/>
      <c r="E2" s="25"/>
      <c r="F2" s="20"/>
      <c r="G2" s="26" t="str">
        <f>+"All amounts are in "&amp;'Assumptions '!$D$10</f>
        <v>All amounts are in Euro</v>
      </c>
      <c r="H2" s="20"/>
      <c r="I2" s="20"/>
      <c r="J2" s="20"/>
      <c r="K2" s="20"/>
      <c r="L2" s="20"/>
      <c r="M2" s="20"/>
      <c r="N2" s="20"/>
    </row>
    <row r="3" spans="1:14" s="28" customFormat="1" ht="4.5" customHeight="1">
      <c r="A3" s="22"/>
      <c r="B3" s="20"/>
      <c r="C3" s="20"/>
      <c r="D3" s="20"/>
      <c r="E3" s="20"/>
      <c r="F3" s="27"/>
      <c r="G3" s="27"/>
      <c r="H3" s="27"/>
      <c r="I3" s="27"/>
      <c r="J3" s="27"/>
      <c r="K3" s="27"/>
      <c r="L3" s="27"/>
      <c r="M3" s="27"/>
      <c r="N3" s="27"/>
    </row>
    <row r="4" spans="1:14" ht="14.25" customHeight="1" thickBot="1">
      <c r="B4" s="16"/>
      <c r="C4" s="16"/>
      <c r="D4" s="16"/>
      <c r="E4" s="16"/>
    </row>
    <row r="5" spans="1:14" ht="14.25" customHeight="1">
      <c r="B5" s="29"/>
      <c r="C5" s="30"/>
      <c r="D5" s="30"/>
      <c r="E5" s="30"/>
      <c r="F5" s="31"/>
      <c r="G5" s="31"/>
      <c r="H5" s="31"/>
      <c r="I5" s="31"/>
      <c r="J5" s="31"/>
      <c r="K5" s="31"/>
      <c r="L5" s="31"/>
      <c r="M5" s="31"/>
      <c r="N5" s="32"/>
    </row>
    <row r="6" spans="1:14" ht="14.25" customHeight="1">
      <c r="B6" s="33"/>
      <c r="C6" s="16"/>
      <c r="D6" s="16"/>
      <c r="E6" s="16"/>
      <c r="F6" s="155" t="s">
        <v>51</v>
      </c>
      <c r="G6" s="34"/>
      <c r="H6" s="34"/>
      <c r="I6" s="161" t="s">
        <v>52</v>
      </c>
      <c r="J6" s="155" t="s">
        <v>53</v>
      </c>
      <c r="K6" s="34"/>
      <c r="L6" s="34"/>
      <c r="N6" s="35"/>
    </row>
    <row r="7" spans="1:14" ht="14.25" customHeight="1">
      <c r="B7" s="36"/>
      <c r="D7" s="37"/>
      <c r="E7" s="16"/>
      <c r="F7" s="38">
        <v>0.4</v>
      </c>
      <c r="G7" s="38">
        <v>0.2</v>
      </c>
      <c r="H7" s="38">
        <v>0.1</v>
      </c>
      <c r="I7" s="160">
        <v>1</v>
      </c>
      <c r="J7" s="38">
        <v>0.1</v>
      </c>
      <c r="K7" s="38">
        <v>0.2</v>
      </c>
      <c r="L7" s="38">
        <v>0.4</v>
      </c>
      <c r="N7" s="35"/>
    </row>
    <row r="8" spans="1:14" ht="18" customHeight="1">
      <c r="B8" s="36"/>
      <c r="D8" s="16"/>
      <c r="E8" s="16"/>
      <c r="F8" s="347" t="s">
        <v>105</v>
      </c>
      <c r="G8" s="347"/>
      <c r="H8" s="347"/>
      <c r="I8" s="347"/>
      <c r="J8" s="347"/>
      <c r="K8" s="347"/>
      <c r="L8" s="347"/>
      <c r="N8" s="35"/>
    </row>
    <row r="9" spans="1:14" ht="4.5" customHeight="1">
      <c r="B9" s="36"/>
      <c r="D9" s="16"/>
      <c r="E9" s="16"/>
      <c r="F9" s="348"/>
      <c r="G9" s="348"/>
      <c r="H9" s="348"/>
      <c r="I9" s="348"/>
      <c r="J9" s="348"/>
      <c r="K9" s="348"/>
      <c r="L9" s="348"/>
      <c r="N9" s="35"/>
    </row>
    <row r="10" spans="1:14" ht="18" customHeight="1">
      <c r="B10" s="36"/>
      <c r="D10" s="39" t="s">
        <v>106</v>
      </c>
      <c r="E10" s="39"/>
      <c r="I10" s="40"/>
      <c r="N10" s="35"/>
    </row>
    <row r="11" spans="1:14" ht="14.25">
      <c r="B11" s="36"/>
      <c r="D11" s="112" t="str">
        <f>'Income Statement'!D8</f>
        <v>Crowdfunding Fees</v>
      </c>
      <c r="E11" s="41"/>
      <c r="F11" s="224">
        <f t="shared" ref="F11:H12" si="0">$I11*(1-F$7)</f>
        <v>24000</v>
      </c>
      <c r="G11" s="224">
        <f t="shared" si="0"/>
        <v>32000</v>
      </c>
      <c r="H11" s="224">
        <f t="shared" si="0"/>
        <v>36000</v>
      </c>
      <c r="I11" s="225">
        <f>LOOKUP($I$7,'Income Statement'!$F$4:$J$4,'Income Statement'!F8:J8)</f>
        <v>40000</v>
      </c>
      <c r="J11" s="224">
        <f t="shared" ref="J11:L12" si="1">$I11*(1+J$7)</f>
        <v>44000</v>
      </c>
      <c r="K11" s="224">
        <f t="shared" si="1"/>
        <v>48000</v>
      </c>
      <c r="L11" s="224">
        <f t="shared" si="1"/>
        <v>56000</v>
      </c>
      <c r="N11" s="35"/>
    </row>
    <row r="12" spans="1:14" ht="14.25">
      <c r="B12" s="36"/>
      <c r="D12" s="112" t="str">
        <f>'Income Statement'!D9</f>
        <v>Post-Campaign Services</v>
      </c>
      <c r="E12" s="41"/>
      <c r="F12" s="224">
        <f t="shared" si="0"/>
        <v>24000</v>
      </c>
      <c r="G12" s="224">
        <f t="shared" si="0"/>
        <v>32000</v>
      </c>
      <c r="H12" s="224">
        <f t="shared" si="0"/>
        <v>36000</v>
      </c>
      <c r="I12" s="225">
        <f>LOOKUP($I$7,'Income Statement'!$F$4:$J$4,'Income Statement'!F9:J9)</f>
        <v>40000</v>
      </c>
      <c r="J12" s="224">
        <f t="shared" si="1"/>
        <v>44000</v>
      </c>
      <c r="K12" s="224">
        <f t="shared" si="1"/>
        <v>48000</v>
      </c>
      <c r="L12" s="224">
        <f t="shared" si="1"/>
        <v>56000</v>
      </c>
      <c r="N12" s="35"/>
    </row>
    <row r="13" spans="1:14" ht="14.25">
      <c r="B13" s="42"/>
      <c r="C13" s="12"/>
      <c r="D13" s="43" t="str">
        <f>"Total "&amp;D10</f>
        <v>Total Revenue</v>
      </c>
      <c r="E13" s="44"/>
      <c r="F13" s="45">
        <f t="shared" ref="F13:L13" si="2">SUM(F11:F12)</f>
        <v>48000</v>
      </c>
      <c r="G13" s="45">
        <f t="shared" si="2"/>
        <v>64000</v>
      </c>
      <c r="H13" s="45">
        <f t="shared" si="2"/>
        <v>72000</v>
      </c>
      <c r="I13" s="226">
        <f t="shared" si="2"/>
        <v>80000</v>
      </c>
      <c r="J13" s="45">
        <f t="shared" si="2"/>
        <v>88000</v>
      </c>
      <c r="K13" s="45">
        <f t="shared" si="2"/>
        <v>96000</v>
      </c>
      <c r="L13" s="45">
        <f t="shared" si="2"/>
        <v>112000</v>
      </c>
      <c r="M13" s="12"/>
      <c r="N13" s="46"/>
    </row>
    <row r="14" spans="1:14" ht="2.25" customHeight="1">
      <c r="B14" s="33"/>
      <c r="C14" s="16"/>
      <c r="D14" s="47"/>
      <c r="E14" s="16"/>
      <c r="I14" s="225"/>
      <c r="J14" s="48"/>
      <c r="K14" s="48"/>
      <c r="L14" s="48"/>
      <c r="N14" s="35"/>
    </row>
    <row r="15" spans="1:14" ht="8.25" customHeight="1">
      <c r="B15" s="33"/>
      <c r="C15" s="16"/>
      <c r="D15" s="16"/>
      <c r="E15" s="16"/>
      <c r="I15" s="225"/>
      <c r="J15" s="49"/>
      <c r="K15" s="49"/>
      <c r="L15" s="49"/>
      <c r="N15" s="35"/>
    </row>
    <row r="16" spans="1:14" ht="14.25" customHeight="1">
      <c r="B16" s="33"/>
      <c r="C16" s="16"/>
      <c r="D16" s="52" t="s">
        <v>64</v>
      </c>
      <c r="E16" s="39"/>
      <c r="F16" s="224"/>
      <c r="G16" s="224"/>
      <c r="H16" s="224"/>
      <c r="I16" s="225"/>
      <c r="J16" s="224"/>
      <c r="K16" s="224"/>
      <c r="L16" s="224"/>
      <c r="N16" s="35"/>
    </row>
    <row r="17" spans="2:14" ht="14.25" customHeight="1">
      <c r="B17" s="33"/>
      <c r="C17" s="16"/>
      <c r="D17" s="53" t="str">
        <f>'Income Statement'!D15</f>
        <v>Personnel</v>
      </c>
      <c r="E17" s="39"/>
      <c r="F17" s="224">
        <f t="shared" ref="F17:H21" si="3">$I17</f>
        <v>49999.999999999993</v>
      </c>
      <c r="G17" s="224">
        <f t="shared" si="3"/>
        <v>49999.999999999993</v>
      </c>
      <c r="H17" s="224">
        <f t="shared" si="3"/>
        <v>49999.999999999993</v>
      </c>
      <c r="I17" s="225">
        <f>LOOKUP($I$7,'Income Statement'!$F$4:$J$4,'Income Statement'!F15:J15)</f>
        <v>49999.999999999993</v>
      </c>
      <c r="J17" s="224">
        <f t="shared" ref="J17:L21" si="4">$I17</f>
        <v>49999.999999999993</v>
      </c>
      <c r="K17" s="224">
        <f t="shared" si="4"/>
        <v>49999.999999999993</v>
      </c>
      <c r="L17" s="224">
        <f t="shared" si="4"/>
        <v>49999.999999999993</v>
      </c>
      <c r="N17" s="35"/>
    </row>
    <row r="18" spans="2:14" ht="14.25" customHeight="1">
      <c r="B18" s="33"/>
      <c r="C18" s="16"/>
      <c r="D18" s="53" t="str">
        <f>'Income Statement'!D16</f>
        <v>Platform Development</v>
      </c>
      <c r="E18" s="39"/>
      <c r="F18" s="224">
        <f t="shared" si="3"/>
        <v>40000</v>
      </c>
      <c r="G18" s="224">
        <f t="shared" si="3"/>
        <v>40000</v>
      </c>
      <c r="H18" s="224">
        <f t="shared" si="3"/>
        <v>40000</v>
      </c>
      <c r="I18" s="225">
        <f>LOOKUP($I$7,'Income Statement'!$F$4:$J$4,'Income Statement'!F16:J16)</f>
        <v>40000</v>
      </c>
      <c r="J18" s="224">
        <f t="shared" si="4"/>
        <v>40000</v>
      </c>
      <c r="K18" s="224">
        <f t="shared" si="4"/>
        <v>40000</v>
      </c>
      <c r="L18" s="224">
        <f t="shared" si="4"/>
        <v>40000</v>
      </c>
      <c r="N18" s="35"/>
    </row>
    <row r="19" spans="2:14" ht="14.25" customHeight="1">
      <c r="B19" s="33"/>
      <c r="C19" s="16"/>
      <c r="D19" s="53" t="str">
        <f>'Income Statement'!D17</f>
        <v>Support &amp; Cloud</v>
      </c>
      <c r="E19" s="39"/>
      <c r="F19" s="224">
        <f t="shared" si="3"/>
        <v>20000</v>
      </c>
      <c r="G19" s="224">
        <f t="shared" si="3"/>
        <v>20000</v>
      </c>
      <c r="H19" s="224">
        <f t="shared" si="3"/>
        <v>20000</v>
      </c>
      <c r="I19" s="225">
        <f>LOOKUP($I$7,'Income Statement'!$F$4:$J$4,'Income Statement'!F17:J17)</f>
        <v>20000</v>
      </c>
      <c r="J19" s="224">
        <f t="shared" si="4"/>
        <v>20000</v>
      </c>
      <c r="K19" s="224">
        <f t="shared" si="4"/>
        <v>20000</v>
      </c>
      <c r="L19" s="224">
        <f t="shared" si="4"/>
        <v>20000</v>
      </c>
      <c r="N19" s="35"/>
    </row>
    <row r="20" spans="2:14" ht="14.25" customHeight="1">
      <c r="B20" s="33"/>
      <c r="C20" s="16"/>
      <c r="D20" s="53" t="str">
        <f>'Income Statement'!D18</f>
        <v>Compliance &amp; Legal</v>
      </c>
      <c r="E20" s="39"/>
      <c r="F20" s="224">
        <f t="shared" si="3"/>
        <v>10000</v>
      </c>
      <c r="G20" s="224">
        <f t="shared" si="3"/>
        <v>10000</v>
      </c>
      <c r="H20" s="224">
        <f t="shared" si="3"/>
        <v>10000</v>
      </c>
      <c r="I20" s="225">
        <f>LOOKUP($I$7,'Income Statement'!$F$4:$J$4,'Income Statement'!F18:J18)</f>
        <v>10000</v>
      </c>
      <c r="J20" s="224">
        <f t="shared" si="4"/>
        <v>10000</v>
      </c>
      <c r="K20" s="224">
        <f t="shared" si="4"/>
        <v>10000</v>
      </c>
      <c r="L20" s="224">
        <f t="shared" si="4"/>
        <v>10000</v>
      </c>
      <c r="N20" s="35"/>
    </row>
    <row r="21" spans="2:14" ht="14.25" customHeight="1">
      <c r="B21" s="33"/>
      <c r="C21" s="16"/>
      <c r="D21" s="53" t="str">
        <f>'Income Statement'!D19</f>
        <v>Service COGS</v>
      </c>
      <c r="E21" s="39"/>
      <c r="F21" s="224">
        <f t="shared" si="3"/>
        <v>49999.999999999993</v>
      </c>
      <c r="G21" s="224">
        <f t="shared" si="3"/>
        <v>49999.999999999993</v>
      </c>
      <c r="H21" s="224">
        <f t="shared" si="3"/>
        <v>49999.999999999993</v>
      </c>
      <c r="I21" s="225">
        <f>LOOKUP($I$7,'Income Statement'!$F$4:$J$4,'Income Statement'!F19:J19)</f>
        <v>49999.999999999993</v>
      </c>
      <c r="J21" s="224">
        <f t="shared" si="4"/>
        <v>49999.999999999993</v>
      </c>
      <c r="K21" s="224">
        <f t="shared" si="4"/>
        <v>49999.999999999993</v>
      </c>
      <c r="L21" s="224">
        <f t="shared" si="4"/>
        <v>49999.999999999993</v>
      </c>
      <c r="N21" s="35"/>
    </row>
    <row r="22" spans="2:14" ht="4.1500000000000004" customHeight="1">
      <c r="B22" s="33"/>
      <c r="C22" s="16"/>
      <c r="D22" s="53"/>
      <c r="E22" s="39"/>
      <c r="F22" s="224"/>
      <c r="G22" s="224"/>
      <c r="H22" s="224"/>
      <c r="I22" s="225"/>
      <c r="J22" s="224"/>
      <c r="K22" s="224"/>
      <c r="L22" s="224"/>
      <c r="N22" s="35"/>
    </row>
    <row r="23" spans="2:14" ht="14.25" customHeight="1">
      <c r="B23" s="33"/>
      <c r="C23" s="16"/>
      <c r="D23" s="43" t="s">
        <v>107</v>
      </c>
      <c r="E23" s="51"/>
      <c r="F23" s="227">
        <f t="shared" ref="F23:L23" si="5">-SUM(F17:F22)</f>
        <v>-170000</v>
      </c>
      <c r="G23" s="227">
        <f t="shared" si="5"/>
        <v>-170000</v>
      </c>
      <c r="H23" s="227">
        <f t="shared" si="5"/>
        <v>-170000</v>
      </c>
      <c r="I23" s="226">
        <f t="shared" si="5"/>
        <v>-170000</v>
      </c>
      <c r="J23" s="227">
        <f t="shared" si="5"/>
        <v>-170000</v>
      </c>
      <c r="K23" s="227">
        <f t="shared" si="5"/>
        <v>-170000</v>
      </c>
      <c r="L23" s="227">
        <f t="shared" si="5"/>
        <v>-170000</v>
      </c>
      <c r="N23" s="35"/>
    </row>
    <row r="24" spans="2:14" ht="14.25" customHeight="1">
      <c r="B24" s="33"/>
      <c r="C24" s="16"/>
      <c r="D24" s="16"/>
      <c r="E24" s="16"/>
      <c r="I24" s="225"/>
      <c r="J24" s="49"/>
      <c r="K24" s="49"/>
      <c r="L24" s="49"/>
      <c r="N24" s="35"/>
    </row>
    <row r="25" spans="2:14" ht="14.25" customHeight="1">
      <c r="B25" s="33"/>
      <c r="C25" s="16"/>
      <c r="D25" s="52" t="s">
        <v>40</v>
      </c>
      <c r="E25" s="39"/>
      <c r="F25" s="224"/>
      <c r="G25" s="224"/>
      <c r="H25" s="224"/>
      <c r="I25" s="225"/>
      <c r="J25" s="224"/>
      <c r="K25" s="224"/>
      <c r="L25" s="224"/>
      <c r="N25" s="35"/>
    </row>
    <row r="26" spans="2:14" ht="14.25" customHeight="1">
      <c r="B26" s="33"/>
      <c r="C26" s="16"/>
      <c r="D26" s="53" t="s">
        <v>104</v>
      </c>
      <c r="E26" s="39"/>
      <c r="F26" s="224">
        <f t="shared" ref="F26:H26" si="6">$I26</f>
        <v>-30000</v>
      </c>
      <c r="G26" s="224">
        <f t="shared" si="6"/>
        <v>-30000</v>
      </c>
      <c r="H26" s="224">
        <f t="shared" si="6"/>
        <v>-30000</v>
      </c>
      <c r="I26" s="225">
        <f>LOOKUP($I$7,'Income Statement'!F4:J4,'Income Statement'!F28:J28)</f>
        <v>-30000</v>
      </c>
      <c r="J26" s="224">
        <f t="shared" ref="J26:L26" si="7">$I26</f>
        <v>-30000</v>
      </c>
      <c r="K26" s="224">
        <f t="shared" si="7"/>
        <v>-30000</v>
      </c>
      <c r="L26" s="224">
        <f t="shared" si="7"/>
        <v>-30000</v>
      </c>
      <c r="N26" s="35"/>
    </row>
    <row r="27" spans="2:14" ht="4.1500000000000004" customHeight="1">
      <c r="B27" s="33"/>
      <c r="C27" s="16"/>
      <c r="D27" s="53"/>
      <c r="E27" s="39"/>
      <c r="F27" s="224"/>
      <c r="G27" s="224"/>
      <c r="H27" s="224"/>
      <c r="I27" s="225"/>
      <c r="J27" s="224"/>
      <c r="K27" s="224"/>
      <c r="L27" s="224"/>
      <c r="N27" s="35"/>
    </row>
    <row r="28" spans="2:14" ht="14.25" customHeight="1">
      <c r="B28" s="33"/>
      <c r="C28" s="16"/>
      <c r="D28" s="43" t="s">
        <v>108</v>
      </c>
      <c r="E28" s="51"/>
      <c r="F28" s="227">
        <f t="shared" ref="F28:L28" si="8">-SUM(F26:F27)</f>
        <v>30000</v>
      </c>
      <c r="G28" s="227">
        <f t="shared" si="8"/>
        <v>30000</v>
      </c>
      <c r="H28" s="227">
        <f t="shared" si="8"/>
        <v>30000</v>
      </c>
      <c r="I28" s="226">
        <f>SUM(I26:I27)</f>
        <v>-30000</v>
      </c>
      <c r="J28" s="227">
        <f t="shared" si="8"/>
        <v>30000</v>
      </c>
      <c r="K28" s="227">
        <f t="shared" si="8"/>
        <v>30000</v>
      </c>
      <c r="L28" s="227">
        <f t="shared" si="8"/>
        <v>30000</v>
      </c>
      <c r="N28" s="35"/>
    </row>
    <row r="29" spans="2:14" ht="1.5" customHeight="1">
      <c r="B29" s="33"/>
      <c r="C29" s="16"/>
      <c r="D29" s="12"/>
      <c r="E29" s="16"/>
      <c r="F29" s="224"/>
      <c r="G29" s="224"/>
      <c r="H29" s="224"/>
      <c r="I29" s="225"/>
      <c r="J29" s="224"/>
      <c r="K29" s="224"/>
      <c r="L29" s="224"/>
      <c r="N29" s="35"/>
    </row>
    <row r="30" spans="2:14" ht="14.25" customHeight="1">
      <c r="B30" s="33"/>
      <c r="C30" s="16"/>
      <c r="D30" s="54" t="s">
        <v>41</v>
      </c>
      <c r="E30" s="50"/>
      <c r="F30" s="227">
        <f>F13+F23+F28</f>
        <v>-92000</v>
      </c>
      <c r="G30" s="227">
        <f t="shared" ref="G30:H30" si="9">G13+G23+G28</f>
        <v>-76000</v>
      </c>
      <c r="H30" s="227">
        <f t="shared" si="9"/>
        <v>-68000</v>
      </c>
      <c r="I30" s="226">
        <f>I13+I23+I28</f>
        <v>-120000</v>
      </c>
      <c r="J30" s="227">
        <f>J13+J23+J28</f>
        <v>-52000</v>
      </c>
      <c r="K30" s="227">
        <f t="shared" ref="K30:L30" si="10">K13+K23+K28</f>
        <v>-44000</v>
      </c>
      <c r="L30" s="227">
        <f t="shared" si="10"/>
        <v>-28000</v>
      </c>
      <c r="N30" s="35"/>
    </row>
    <row r="31" spans="2:14" ht="14.25" customHeight="1">
      <c r="B31" s="33"/>
      <c r="C31" s="16"/>
      <c r="D31" s="16" t="s">
        <v>65</v>
      </c>
      <c r="E31" s="16"/>
      <c r="F31" s="224">
        <f t="shared" ref="F31:H32" si="11">$I31</f>
        <v>0</v>
      </c>
      <c r="G31" s="224">
        <f t="shared" si="11"/>
        <v>0</v>
      </c>
      <c r="H31" s="224">
        <f t="shared" si="11"/>
        <v>0</v>
      </c>
      <c r="I31" s="225">
        <f>LOOKUP($I$7,'Income Statement'!$F$4:$J$4,'Income Statement'!F31:J31)</f>
        <v>0</v>
      </c>
      <c r="J31" s="224">
        <f t="shared" ref="J31:L32" si="12">$I31</f>
        <v>0</v>
      </c>
      <c r="K31" s="224">
        <f t="shared" si="12"/>
        <v>0</v>
      </c>
      <c r="L31" s="224">
        <f t="shared" si="12"/>
        <v>0</v>
      </c>
      <c r="N31" s="35"/>
    </row>
    <row r="32" spans="2:14" ht="14.25" customHeight="1">
      <c r="B32" s="33"/>
      <c r="C32" s="16"/>
      <c r="D32" s="16" t="s">
        <v>66</v>
      </c>
      <c r="E32" s="16"/>
      <c r="F32" s="224">
        <f t="shared" si="11"/>
        <v>0</v>
      </c>
      <c r="G32" s="224">
        <f t="shared" si="11"/>
        <v>0</v>
      </c>
      <c r="H32" s="224">
        <f t="shared" si="11"/>
        <v>0</v>
      </c>
      <c r="I32" s="225">
        <f>LOOKUP($I$7,'Income Statement'!$F$4:$J$4,'Income Statement'!F32:J32)</f>
        <v>0</v>
      </c>
      <c r="J32" s="224">
        <f t="shared" si="12"/>
        <v>0</v>
      </c>
      <c r="K32" s="224">
        <f t="shared" si="12"/>
        <v>0</v>
      </c>
      <c r="L32" s="224">
        <f t="shared" si="12"/>
        <v>0</v>
      </c>
      <c r="N32" s="35"/>
    </row>
    <row r="33" spans="2:14" ht="14.25" customHeight="1">
      <c r="B33" s="42"/>
      <c r="C33" s="12"/>
      <c r="D33" s="54" t="s">
        <v>67</v>
      </c>
      <c r="E33" s="54"/>
      <c r="F33" s="228">
        <f>SUM(F30:F32)</f>
        <v>-92000</v>
      </c>
      <c r="G33" s="228">
        <f>SUM(G30:G32)</f>
        <v>-76000</v>
      </c>
      <c r="H33" s="228">
        <f>SUM(H30:H32)</f>
        <v>-68000</v>
      </c>
      <c r="I33" s="226">
        <f>SUM(I30:I32)</f>
        <v>-120000</v>
      </c>
      <c r="J33" s="228">
        <f t="shared" ref="J33:L33" si="13">SUM(J30:J32)</f>
        <v>-52000</v>
      </c>
      <c r="K33" s="228">
        <f t="shared" si="13"/>
        <v>-44000</v>
      </c>
      <c r="L33" s="228">
        <f t="shared" si="13"/>
        <v>-28000</v>
      </c>
      <c r="M33" s="12"/>
      <c r="N33" s="46"/>
    </row>
    <row r="34" spans="2:14" ht="14.25">
      <c r="B34" s="42"/>
      <c r="C34" s="12"/>
      <c r="D34" s="55" t="s">
        <v>68</v>
      </c>
      <c r="E34" s="52"/>
      <c r="F34" s="229">
        <f>-IF(F33&gt;0,F33*'Assumptions '!$D$12)</f>
        <v>0</v>
      </c>
      <c r="G34" s="229">
        <f>-IF(G33&gt;0,G33*'Assumptions '!$D$12)</f>
        <v>0</v>
      </c>
      <c r="H34" s="229">
        <f>-IF(H33&gt;0,H33*'Assumptions '!$D$12)</f>
        <v>0</v>
      </c>
      <c r="I34" s="225">
        <f>LOOKUP($I$7,'Income Statement'!F4:J4,'Income Statement'!F34:J34)</f>
        <v>0</v>
      </c>
      <c r="J34" s="229">
        <f>-IF(J33&gt;0,J33*'Assumptions '!$D$12)</f>
        <v>0</v>
      </c>
      <c r="K34" s="229">
        <f>-IF(K33&gt;0,K33*'Assumptions '!$D$12)</f>
        <v>0</v>
      </c>
      <c r="L34" s="229">
        <f>-IF(L33&gt;0,L33*'Assumptions '!$D$12)</f>
        <v>0</v>
      </c>
      <c r="M34" s="12"/>
      <c r="N34" s="46"/>
    </row>
    <row r="35" spans="2:14" ht="14.25">
      <c r="B35" s="42"/>
      <c r="C35" s="12"/>
      <c r="D35" s="83" t="s">
        <v>42</v>
      </c>
      <c r="E35" s="83"/>
      <c r="F35" s="230">
        <f>SUM(F33:F34)</f>
        <v>-92000</v>
      </c>
      <c r="G35" s="230">
        <f>SUM(G33:G34)</f>
        <v>-76000</v>
      </c>
      <c r="H35" s="230">
        <f>SUM(H33:H34)</f>
        <v>-68000</v>
      </c>
      <c r="I35" s="58">
        <f>SUM(I33:I34)</f>
        <v>-120000</v>
      </c>
      <c r="J35" s="230">
        <f>SUM(J33:J34)</f>
        <v>-52000</v>
      </c>
      <c r="K35" s="230">
        <f t="shared" ref="K35:L35" si="14">SUM(K33:K34)</f>
        <v>-44000</v>
      </c>
      <c r="L35" s="230">
        <f t="shared" si="14"/>
        <v>-28000</v>
      </c>
      <c r="M35" s="12"/>
      <c r="N35" s="46"/>
    </row>
    <row r="36" spans="2:14" ht="13.15" customHeight="1">
      <c r="B36" s="59"/>
      <c r="D36" s="90" t="s">
        <v>54</v>
      </c>
      <c r="I36" s="231"/>
      <c r="N36" s="60"/>
    </row>
    <row r="37" spans="2:14" s="65" customFormat="1" ht="13.15" customHeight="1" thickBot="1">
      <c r="B37" s="61"/>
      <c r="C37" s="62"/>
      <c r="D37" s="163" t="s">
        <v>55</v>
      </c>
      <c r="E37" s="62"/>
      <c r="F37" s="63"/>
      <c r="G37" s="63"/>
      <c r="H37" s="63"/>
      <c r="I37" s="157"/>
      <c r="J37" s="232"/>
      <c r="K37" s="232"/>
      <c r="L37" s="232"/>
      <c r="M37" s="62"/>
      <c r="N37" s="64"/>
    </row>
  </sheetData>
  <mergeCells count="1">
    <mergeCell ref="F8:L9"/>
  </mergeCells>
  <dataValidations count="1">
    <dataValidation type="list" allowBlank="1" showInputMessage="1" showErrorMessage="1" sqref="I7" xr:uid="{07F51D66-6A3B-4AE0-AF33-63E4A886A208}">
      <formula1>"1,2,3,4,5"</formula1>
    </dataValidation>
  </dataValidations>
  <pageMargins left="0.7" right="0.7" top="0.75" bottom="0.75" header="0" footer="0"/>
  <pageSetup orientation="landscape" r:id="rId1"/>
  <ignoredErrors>
    <ignoredError sqref="I17:I18 I29 I27 I26 I28 I24:I25 I31:I34 I22 I19:I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D142-47D0-448E-8331-855A0DC0FF20}">
  <sheetPr>
    <tabColor rgb="FF0070C0"/>
  </sheetPr>
  <dimension ref="B1:R73"/>
  <sheetViews>
    <sheetView showGridLines="0" topLeftCell="A18" zoomScaleNormal="100" workbookViewId="0">
      <selection activeCell="D10" sqref="D10"/>
    </sheetView>
  </sheetViews>
  <sheetFormatPr defaultColWidth="10" defaultRowHeight="14.25"/>
  <cols>
    <col min="1" max="1" width="3.28515625" style="166" customWidth="1"/>
    <col min="2" max="2" width="7.140625" style="166" customWidth="1"/>
    <col min="3" max="3" width="65.7109375" style="166" customWidth="1"/>
    <col min="4" max="4" width="33.7109375" style="166" customWidth="1"/>
    <col min="5" max="5" width="34.5703125" style="166" customWidth="1"/>
    <col min="6" max="6" width="38.7109375" style="166" customWidth="1"/>
    <col min="7" max="7" width="30.5703125" style="166" customWidth="1"/>
    <col min="8" max="8" width="39.28515625" style="166" customWidth="1"/>
    <col min="9" max="9" width="52.5703125" style="166" customWidth="1"/>
    <col min="10" max="10" width="9" style="166" customWidth="1"/>
    <col min="11" max="11" width="16.85546875" style="166" customWidth="1"/>
    <col min="12" max="12" width="17" style="166" bestFit="1" customWidth="1"/>
    <col min="13" max="13" width="25.42578125" style="166" customWidth="1"/>
    <col min="14" max="14" width="10" style="166"/>
    <col min="15" max="15" width="10" style="166" customWidth="1"/>
    <col min="16" max="16384" width="10" style="166"/>
  </cols>
  <sheetData>
    <row r="1" spans="2:10" ht="15" thickBot="1"/>
    <row r="2" spans="2:10" s="164" customFormat="1" ht="20.25" customHeight="1">
      <c r="B2" s="324" t="str">
        <f>D11</f>
        <v>Dopot platform</v>
      </c>
      <c r="C2" s="325"/>
      <c r="D2" s="325"/>
      <c r="E2" s="325"/>
      <c r="F2" s="325"/>
      <c r="G2" s="325"/>
      <c r="H2" s="325"/>
      <c r="I2" s="325"/>
      <c r="J2" s="326"/>
    </row>
    <row r="3" spans="2:10" s="164" customFormat="1" ht="20.25" customHeight="1">
      <c r="B3" s="327"/>
      <c r="C3" s="328"/>
      <c r="D3" s="328"/>
      <c r="E3" s="328"/>
      <c r="F3" s="328"/>
      <c r="G3" s="328"/>
      <c r="H3" s="328"/>
      <c r="I3" s="328"/>
      <c r="J3" s="329"/>
    </row>
    <row r="4" spans="2:10" s="194" customFormat="1" ht="20.25">
      <c r="B4" s="213"/>
      <c r="C4" s="170" t="s">
        <v>0</v>
      </c>
      <c r="D4" s="214"/>
      <c r="E4" s="193"/>
      <c r="F4" s="214"/>
      <c r="G4" s="214"/>
      <c r="H4" s="214"/>
      <c r="I4" s="214"/>
      <c r="J4" s="215"/>
    </row>
    <row r="5" spans="2:10" s="194" customFormat="1" ht="15.75">
      <c r="B5" s="213"/>
      <c r="C5" s="192"/>
      <c r="D5" s="214"/>
      <c r="E5" s="193"/>
      <c r="F5" s="214"/>
      <c r="G5" s="214"/>
      <c r="H5" s="214"/>
      <c r="I5" s="214"/>
      <c r="J5" s="215"/>
    </row>
    <row r="6" spans="2:10" s="194" customFormat="1" ht="15.75">
      <c r="B6" s="213"/>
      <c r="C6" s="195" t="s">
        <v>1</v>
      </c>
      <c r="D6" s="196"/>
      <c r="E6" s="193"/>
      <c r="F6" s="214"/>
      <c r="G6" s="214"/>
      <c r="H6" s="214"/>
      <c r="I6" s="214"/>
      <c r="J6" s="215"/>
    </row>
    <row r="7" spans="2:10" s="194" customFormat="1" ht="15">
      <c r="B7" s="213"/>
      <c r="C7" s="214"/>
      <c r="D7" s="214"/>
      <c r="E7" s="214"/>
      <c r="F7" s="214"/>
      <c r="G7" s="214"/>
      <c r="H7" s="214"/>
      <c r="I7" s="214"/>
      <c r="J7" s="215"/>
    </row>
    <row r="8" spans="2:10" s="194" customFormat="1" ht="21" thickBot="1">
      <c r="B8" s="213"/>
      <c r="C8" s="170" t="s">
        <v>2</v>
      </c>
      <c r="D8" s="216"/>
      <c r="E8" s="214"/>
      <c r="G8" s="214"/>
      <c r="H8" s="214"/>
      <c r="I8" s="214"/>
      <c r="J8" s="215"/>
    </row>
    <row r="9" spans="2:10" s="194" customFormat="1" ht="15">
      <c r="B9" s="213"/>
      <c r="C9" s="206" t="s">
        <v>3</v>
      </c>
      <c r="D9" s="207">
        <v>46023</v>
      </c>
      <c r="E9" s="214"/>
      <c r="F9" s="214"/>
      <c r="G9" s="214"/>
      <c r="H9" s="214"/>
      <c r="I9" s="214"/>
      <c r="J9" s="217"/>
    </row>
    <row r="10" spans="2:10" s="194" customFormat="1" ht="15">
      <c r="B10" s="213"/>
      <c r="C10" s="208" t="s">
        <v>4</v>
      </c>
      <c r="D10" s="209" t="s">
        <v>136</v>
      </c>
      <c r="E10" s="214"/>
      <c r="F10" s="214"/>
      <c r="G10" s="214"/>
      <c r="H10" s="214"/>
      <c r="I10" s="214"/>
      <c r="J10" s="215"/>
    </row>
    <row r="11" spans="2:10" s="194" customFormat="1" ht="15.75">
      <c r="B11" s="213"/>
      <c r="C11" s="208" t="s">
        <v>5</v>
      </c>
      <c r="D11" s="209" t="s">
        <v>122</v>
      </c>
      <c r="E11" s="214"/>
      <c r="F11" s="218"/>
      <c r="G11" s="214"/>
      <c r="H11" s="214"/>
      <c r="I11" s="214"/>
      <c r="J11" s="215"/>
    </row>
    <row r="12" spans="2:10" s="194" customFormat="1" ht="16.5" thickBot="1">
      <c r="B12" s="213"/>
      <c r="C12" s="210" t="s">
        <v>6</v>
      </c>
      <c r="D12" s="280">
        <v>0</v>
      </c>
      <c r="E12" s="214"/>
      <c r="F12" s="219"/>
      <c r="G12" s="214"/>
      <c r="H12" s="214"/>
      <c r="I12" s="214"/>
      <c r="J12" s="215"/>
    </row>
    <row r="13" spans="2:10" s="194" customFormat="1" ht="16.5" thickBot="1">
      <c r="B13" s="213"/>
      <c r="C13" s="246"/>
      <c r="D13" s="214"/>
      <c r="E13" s="214"/>
      <c r="F13" s="219"/>
      <c r="G13" s="214"/>
      <c r="H13" s="214"/>
      <c r="I13" s="214"/>
      <c r="J13" s="215"/>
    </row>
    <row r="14" spans="2:10" s="194" customFormat="1" ht="18.75" thickBot="1">
      <c r="B14" s="213"/>
      <c r="C14" s="267" t="s">
        <v>144</v>
      </c>
      <c r="D14" s="317">
        <v>50000</v>
      </c>
      <c r="E14" s="214"/>
      <c r="F14" s="219"/>
      <c r="G14" s="214"/>
      <c r="H14" s="214"/>
      <c r="I14" s="214"/>
      <c r="J14" s="215"/>
    </row>
    <row r="15" spans="2:10" s="194" customFormat="1" ht="15.75">
      <c r="B15" s="213"/>
      <c r="C15" s="246"/>
      <c r="D15" s="214"/>
      <c r="E15" s="214"/>
      <c r="F15" s="219"/>
      <c r="G15" s="214"/>
      <c r="H15" s="214"/>
      <c r="I15" s="214"/>
      <c r="J15" s="215"/>
    </row>
    <row r="16" spans="2:10" s="194" customFormat="1" ht="21" thickBot="1">
      <c r="B16" s="213"/>
      <c r="C16" s="247" t="s">
        <v>145</v>
      </c>
      <c r="D16" s="288" t="s">
        <v>11</v>
      </c>
      <c r="E16" s="288" t="s">
        <v>7</v>
      </c>
      <c r="F16" s="288" t="s">
        <v>8</v>
      </c>
      <c r="G16" s="214"/>
      <c r="H16" s="214"/>
      <c r="I16" s="214"/>
      <c r="J16" s="215"/>
    </row>
    <row r="17" spans="2:13" s="194" customFormat="1" ht="18">
      <c r="B17" s="213"/>
      <c r="C17" s="248" t="s">
        <v>125</v>
      </c>
      <c r="D17" s="320">
        <v>0</v>
      </c>
      <c r="E17" s="295">
        <v>0</v>
      </c>
      <c r="F17" s="320">
        <v>100000</v>
      </c>
      <c r="G17" s="214"/>
      <c r="H17" s="214"/>
      <c r="I17" s="214"/>
      <c r="J17" s="215"/>
    </row>
    <row r="18" spans="2:13" s="194" customFormat="1" ht="15.75">
      <c r="B18" s="213"/>
      <c r="C18" s="246"/>
      <c r="D18" s="246"/>
      <c r="E18" s="246"/>
      <c r="F18" s="219"/>
      <c r="G18" s="214"/>
      <c r="H18" s="214"/>
      <c r="I18" s="214"/>
      <c r="J18" s="215"/>
    </row>
    <row r="19" spans="2:13" s="194" customFormat="1" ht="15.75" thickBot="1">
      <c r="B19" s="213"/>
      <c r="C19" s="214"/>
      <c r="D19" s="214"/>
      <c r="E19" s="214"/>
      <c r="F19" s="214"/>
      <c r="G19" s="214"/>
      <c r="H19" s="214"/>
      <c r="I19" s="214"/>
      <c r="J19" s="215"/>
    </row>
    <row r="20" spans="2:13">
      <c r="B20" s="334" t="s">
        <v>103</v>
      </c>
      <c r="C20" s="335"/>
      <c r="D20" s="335"/>
      <c r="E20" s="335"/>
      <c r="F20" s="335"/>
      <c r="G20" s="335"/>
      <c r="H20" s="335"/>
      <c r="I20" s="335"/>
      <c r="J20" s="336"/>
    </row>
    <row r="21" spans="2:13">
      <c r="B21" s="337"/>
      <c r="C21" s="338"/>
      <c r="D21" s="338"/>
      <c r="E21" s="338"/>
      <c r="F21" s="338"/>
      <c r="G21" s="338"/>
      <c r="H21" s="338"/>
      <c r="I21" s="338"/>
      <c r="J21" s="339"/>
    </row>
    <row r="22" spans="2:13" ht="15" thickBot="1">
      <c r="B22" s="340"/>
      <c r="C22" s="341"/>
      <c r="D22" s="341"/>
      <c r="E22" s="341"/>
      <c r="F22" s="341"/>
      <c r="G22" s="341"/>
      <c r="H22" s="341"/>
      <c r="I22" s="341"/>
      <c r="J22" s="342"/>
    </row>
    <row r="23" spans="2:13">
      <c r="B23" s="211"/>
      <c r="C23" s="200"/>
      <c r="D23" s="201"/>
      <c r="E23" s="202"/>
      <c r="F23" s="203"/>
      <c r="G23" s="203"/>
      <c r="H23" s="168"/>
      <c r="I23" s="168"/>
      <c r="J23" s="212"/>
    </row>
    <row r="24" spans="2:13">
      <c r="B24" s="211"/>
      <c r="C24" s="200"/>
      <c r="D24" s="201"/>
      <c r="E24" s="202"/>
      <c r="F24" s="203"/>
      <c r="G24" s="203"/>
      <c r="H24" s="168"/>
      <c r="I24" s="168"/>
      <c r="J24" s="212"/>
    </row>
    <row r="25" spans="2:13">
      <c r="B25" s="211"/>
      <c r="C25" s="200"/>
      <c r="D25" s="201"/>
      <c r="E25" s="202"/>
      <c r="F25" s="203"/>
      <c r="G25" s="203"/>
      <c r="H25" s="168"/>
      <c r="I25" s="168"/>
      <c r="J25" s="212"/>
    </row>
    <row r="26" spans="2:13" ht="15" thickBot="1">
      <c r="B26" s="211"/>
      <c r="C26" s="200"/>
      <c r="D26" s="201"/>
      <c r="E26" s="202"/>
      <c r="F26" s="203"/>
      <c r="G26" s="203"/>
      <c r="H26" s="168"/>
      <c r="I26" s="168"/>
      <c r="J26" s="212"/>
    </row>
    <row r="27" spans="2:13" ht="20.25">
      <c r="B27" s="211"/>
      <c r="C27" s="285" t="s">
        <v>134</v>
      </c>
      <c r="D27" s="286" t="s">
        <v>135</v>
      </c>
      <c r="E27" s="286" t="s">
        <v>143</v>
      </c>
      <c r="F27" s="286" t="s">
        <v>137</v>
      </c>
      <c r="G27" s="286" t="s">
        <v>138</v>
      </c>
      <c r="H27" s="286" t="s">
        <v>139</v>
      </c>
      <c r="I27" s="286" t="s">
        <v>140</v>
      </c>
      <c r="J27" s="212"/>
      <c r="K27" s="321"/>
      <c r="L27" s="322"/>
      <c r="M27" s="322"/>
    </row>
    <row r="28" spans="2:13" ht="18">
      <c r="B28" s="211"/>
      <c r="C28" s="287" t="s">
        <v>11</v>
      </c>
      <c r="D28" s="290">
        <v>50</v>
      </c>
      <c r="E28" s="318">
        <v>1000000</v>
      </c>
      <c r="F28" s="318">
        <f>(E28)*4%</f>
        <v>40000</v>
      </c>
      <c r="G28" s="290">
        <v>10</v>
      </c>
      <c r="H28" s="318">
        <v>4000</v>
      </c>
      <c r="I28" s="318">
        <f>G28*H28</f>
        <v>40000</v>
      </c>
      <c r="J28" s="212"/>
      <c r="K28" s="321"/>
      <c r="L28" s="322"/>
      <c r="M28" s="322"/>
    </row>
    <row r="29" spans="2:13" ht="18">
      <c r="B29" s="211"/>
      <c r="C29" s="287" t="s">
        <v>7</v>
      </c>
      <c r="D29" s="290">
        <v>150</v>
      </c>
      <c r="E29" s="318">
        <v>3000000</v>
      </c>
      <c r="F29" s="318">
        <f>(E29)*4%</f>
        <v>120000</v>
      </c>
      <c r="G29" s="290">
        <v>30</v>
      </c>
      <c r="H29" s="318">
        <v>4333</v>
      </c>
      <c r="I29" s="318">
        <f t="shared" ref="I29:I32" si="0">G29*H29</f>
        <v>129990</v>
      </c>
      <c r="J29" s="212"/>
      <c r="K29" s="321"/>
      <c r="L29" s="322"/>
      <c r="M29" s="322"/>
    </row>
    <row r="30" spans="2:13" ht="18">
      <c r="B30" s="211"/>
      <c r="C30" s="287" t="s">
        <v>8</v>
      </c>
      <c r="D30" s="290">
        <v>400</v>
      </c>
      <c r="E30" s="318">
        <v>8000000</v>
      </c>
      <c r="F30" s="318">
        <f>(E30)*4%</f>
        <v>320000</v>
      </c>
      <c r="G30" s="296">
        <v>50</v>
      </c>
      <c r="H30" s="319">
        <v>7600</v>
      </c>
      <c r="I30" s="318">
        <f t="shared" si="0"/>
        <v>380000</v>
      </c>
      <c r="J30" s="212"/>
      <c r="K30" s="321"/>
      <c r="L30" s="322"/>
      <c r="M30" s="322"/>
    </row>
    <row r="31" spans="2:13" ht="18">
      <c r="B31" s="211"/>
      <c r="C31" s="287" t="s">
        <v>9</v>
      </c>
      <c r="D31" s="290">
        <v>700</v>
      </c>
      <c r="E31" s="318">
        <v>15000000</v>
      </c>
      <c r="F31" s="318">
        <f>(E31)*4%</f>
        <v>600000</v>
      </c>
      <c r="G31" s="290">
        <v>75</v>
      </c>
      <c r="H31" s="318">
        <v>12000</v>
      </c>
      <c r="I31" s="318">
        <f t="shared" si="0"/>
        <v>900000</v>
      </c>
      <c r="J31" s="212"/>
      <c r="K31" s="321"/>
      <c r="L31" s="322"/>
      <c r="M31" s="322"/>
    </row>
    <row r="32" spans="2:13" ht="18">
      <c r="B32" s="211"/>
      <c r="C32" s="287" t="s">
        <v>10</v>
      </c>
      <c r="D32" s="290">
        <v>1000</v>
      </c>
      <c r="E32" s="318">
        <v>30000000</v>
      </c>
      <c r="F32" s="318">
        <f>(E32)*4%</f>
        <v>1200000</v>
      </c>
      <c r="G32" s="290">
        <v>100</v>
      </c>
      <c r="H32" s="318">
        <v>18000</v>
      </c>
      <c r="I32" s="318">
        <f t="shared" si="0"/>
        <v>1800000</v>
      </c>
      <c r="J32" s="212"/>
      <c r="K32" s="321"/>
      <c r="L32" s="322"/>
      <c r="M32" s="322"/>
    </row>
    <row r="33" spans="2:18" ht="18.75" thickBot="1">
      <c r="B33" s="211"/>
      <c r="C33" s="243"/>
      <c r="D33" s="168"/>
      <c r="E33" s="168"/>
      <c r="F33" s="168"/>
      <c r="G33" s="168"/>
      <c r="H33" s="168"/>
      <c r="I33" s="168"/>
      <c r="J33" s="212"/>
      <c r="L33" s="282"/>
      <c r="M33" s="283"/>
      <c r="N33" s="281"/>
      <c r="O33" s="283"/>
      <c r="P33" s="284"/>
      <c r="Q33" s="281"/>
      <c r="R33" s="283"/>
    </row>
    <row r="34" spans="2:18">
      <c r="B34" s="334" t="s">
        <v>99</v>
      </c>
      <c r="C34" s="335"/>
      <c r="D34" s="335"/>
      <c r="E34" s="335"/>
      <c r="F34" s="335"/>
      <c r="G34" s="335"/>
      <c r="H34" s="335"/>
      <c r="I34" s="335"/>
      <c r="J34" s="336"/>
    </row>
    <row r="35" spans="2:18">
      <c r="B35" s="337"/>
      <c r="C35" s="338"/>
      <c r="D35" s="338"/>
      <c r="E35" s="338"/>
      <c r="F35" s="338"/>
      <c r="G35" s="338"/>
      <c r="H35" s="338"/>
      <c r="I35" s="338"/>
      <c r="J35" s="339"/>
    </row>
    <row r="36" spans="2:18" ht="15" thickBot="1">
      <c r="B36" s="340"/>
      <c r="C36" s="341"/>
      <c r="D36" s="341"/>
      <c r="E36" s="341"/>
      <c r="F36" s="341"/>
      <c r="G36" s="341"/>
      <c r="H36" s="341"/>
      <c r="I36" s="341"/>
      <c r="J36" s="342"/>
    </row>
    <row r="37" spans="2:18" ht="15" thickBot="1">
      <c r="B37" s="211"/>
      <c r="C37" s="200"/>
      <c r="D37" s="201"/>
      <c r="E37" s="202"/>
      <c r="F37" s="203"/>
      <c r="G37" s="203"/>
      <c r="H37" s="168"/>
      <c r="I37" s="168"/>
      <c r="J37" s="212"/>
    </row>
    <row r="38" spans="2:18" ht="21" thickBot="1">
      <c r="B38" s="211"/>
      <c r="C38" s="199" t="s">
        <v>128</v>
      </c>
      <c r="D38" s="289" t="s">
        <v>127</v>
      </c>
      <c r="E38" s="289" t="s">
        <v>15</v>
      </c>
      <c r="F38" s="289" t="s">
        <v>16</v>
      </c>
      <c r="G38" s="289" t="s">
        <v>17</v>
      </c>
      <c r="H38" s="289" t="s">
        <v>18</v>
      </c>
      <c r="I38" s="243"/>
      <c r="J38" s="212"/>
      <c r="K38" s="308"/>
      <c r="L38" s="308"/>
      <c r="M38" s="308"/>
      <c r="N38" s="308"/>
      <c r="O38" s="308"/>
      <c r="P38" s="308"/>
      <c r="Q38" s="294"/>
    </row>
    <row r="39" spans="2:18" ht="18">
      <c r="B39" s="211"/>
      <c r="C39" s="220" t="s">
        <v>129</v>
      </c>
      <c r="D39" s="312">
        <v>50000</v>
      </c>
      <c r="E39" s="312">
        <v>90000</v>
      </c>
      <c r="F39" s="312">
        <v>180000</v>
      </c>
      <c r="G39" s="312">
        <v>300000</v>
      </c>
      <c r="H39" s="312">
        <v>600000</v>
      </c>
      <c r="I39" s="168"/>
      <c r="J39" s="212"/>
      <c r="K39" s="282"/>
      <c r="L39" s="309"/>
      <c r="M39" s="309"/>
      <c r="N39" s="309"/>
      <c r="O39" s="309"/>
      <c r="P39" s="309"/>
      <c r="Q39" s="294"/>
    </row>
    <row r="40" spans="2:18" ht="18">
      <c r="B40" s="211"/>
      <c r="C40" s="220" t="s">
        <v>126</v>
      </c>
      <c r="D40" s="312">
        <v>40000</v>
      </c>
      <c r="E40" s="312">
        <v>60000</v>
      </c>
      <c r="F40" s="312">
        <v>100000</v>
      </c>
      <c r="G40" s="312">
        <v>180000</v>
      </c>
      <c r="H40" s="312">
        <v>200000</v>
      </c>
      <c r="I40" s="243"/>
      <c r="J40" s="212"/>
      <c r="K40" s="282"/>
      <c r="L40" s="309"/>
      <c r="M40" s="309"/>
      <c r="N40" s="309"/>
      <c r="O40" s="309"/>
      <c r="P40" s="309"/>
      <c r="Q40" s="294"/>
    </row>
    <row r="41" spans="2:18" ht="18">
      <c r="B41" s="211"/>
      <c r="C41" s="220" t="s">
        <v>131</v>
      </c>
      <c r="D41" s="312">
        <v>20000</v>
      </c>
      <c r="E41" s="312">
        <v>30000</v>
      </c>
      <c r="F41" s="312">
        <v>60000</v>
      </c>
      <c r="G41" s="312">
        <v>80000</v>
      </c>
      <c r="H41" s="312">
        <v>100000</v>
      </c>
      <c r="I41" s="168"/>
      <c r="J41" s="212"/>
      <c r="K41" s="282"/>
      <c r="L41" s="309"/>
      <c r="M41" s="309"/>
      <c r="N41" s="309"/>
      <c r="O41" s="309"/>
      <c r="P41" s="309"/>
      <c r="Q41" s="294"/>
    </row>
    <row r="42" spans="2:18" ht="18">
      <c r="B42" s="211"/>
      <c r="C42" s="220" t="s">
        <v>132</v>
      </c>
      <c r="D42" s="312">
        <v>10000</v>
      </c>
      <c r="E42" s="312">
        <v>20000</v>
      </c>
      <c r="F42" s="312">
        <v>30000</v>
      </c>
      <c r="G42" s="312">
        <v>40000</v>
      </c>
      <c r="H42" s="312">
        <v>50000</v>
      </c>
      <c r="I42" s="243"/>
      <c r="J42" s="212"/>
      <c r="K42" s="282"/>
      <c r="L42" s="309"/>
      <c r="M42" s="309"/>
      <c r="N42" s="309"/>
      <c r="O42" s="309"/>
      <c r="P42" s="309"/>
      <c r="Q42" s="294"/>
    </row>
    <row r="43" spans="2:18" ht="18.75" thickBot="1">
      <c r="B43" s="211"/>
      <c r="C43" s="221" t="s">
        <v>133</v>
      </c>
      <c r="D43" s="313">
        <v>50000</v>
      </c>
      <c r="E43" s="313">
        <v>40000</v>
      </c>
      <c r="F43" s="313">
        <v>210000</v>
      </c>
      <c r="G43" s="313">
        <v>420000</v>
      </c>
      <c r="H43" s="313">
        <v>650000</v>
      </c>
      <c r="I43" s="168"/>
      <c r="J43" s="212"/>
      <c r="K43" s="282"/>
      <c r="L43" s="309"/>
      <c r="M43" s="309"/>
      <c r="N43" s="309"/>
      <c r="O43" s="309"/>
      <c r="P43" s="309"/>
    </row>
    <row r="44" spans="2:18" ht="18.75" thickBot="1">
      <c r="B44" s="171"/>
      <c r="C44" s="243"/>
      <c r="D44" s="314"/>
      <c r="E44" s="315"/>
      <c r="F44" s="306"/>
      <c r="G44" s="306"/>
      <c r="H44" s="316"/>
      <c r="I44" s="243"/>
      <c r="J44" s="212"/>
    </row>
    <row r="45" spans="2:18" ht="18.75" thickBot="1">
      <c r="B45" s="169"/>
      <c r="C45" s="267" t="s">
        <v>130</v>
      </c>
      <c r="D45" s="317">
        <v>30000</v>
      </c>
      <c r="E45" s="317">
        <v>80000</v>
      </c>
      <c r="F45" s="317">
        <v>120000</v>
      </c>
      <c r="G45" s="317">
        <v>160000</v>
      </c>
      <c r="H45" s="317">
        <v>200000</v>
      </c>
      <c r="I45" s="168"/>
      <c r="J45" s="212"/>
    </row>
    <row r="46" spans="2:18" ht="18">
      <c r="B46" s="169"/>
      <c r="C46" s="243"/>
      <c r="D46" s="243"/>
      <c r="E46" s="243"/>
      <c r="F46" s="243"/>
      <c r="G46" s="243"/>
      <c r="H46" s="243"/>
      <c r="I46" s="243"/>
      <c r="J46" s="212"/>
    </row>
    <row r="47" spans="2:18" ht="18">
      <c r="B47" s="169"/>
      <c r="C47" s="243"/>
      <c r="D47" s="243"/>
      <c r="E47" s="202"/>
      <c r="F47" s="245"/>
      <c r="G47" s="179"/>
      <c r="H47" s="168"/>
      <c r="I47" s="168"/>
      <c r="J47" s="212"/>
    </row>
    <row r="48" spans="2:18" ht="15">
      <c r="B48" s="169"/>
      <c r="C48" s="173"/>
      <c r="D48" s="174"/>
      <c r="E48" s="165"/>
      <c r="F48" s="172"/>
      <c r="G48" s="172"/>
      <c r="H48" s="172"/>
      <c r="I48" s="172"/>
      <c r="J48" s="212"/>
    </row>
    <row r="49" spans="2:11">
      <c r="B49" s="171"/>
      <c r="C49" s="167" t="s">
        <v>12</v>
      </c>
      <c r="D49" s="175"/>
      <c r="E49" s="175"/>
      <c r="F49" s="330"/>
      <c r="G49" s="331"/>
      <c r="H49" s="331"/>
      <c r="I49" s="293"/>
      <c r="J49" s="212"/>
    </row>
    <row r="50" spans="2:11">
      <c r="B50" s="169"/>
      <c r="C50" s="176"/>
      <c r="D50" s="188"/>
      <c r="E50" s="188"/>
      <c r="F50" s="188"/>
      <c r="G50" s="177"/>
      <c r="H50" s="177"/>
      <c r="I50" s="177"/>
      <c r="J50" s="212"/>
    </row>
    <row r="51" spans="2:11">
      <c r="B51" s="169"/>
      <c r="C51" s="180" t="s">
        <v>13</v>
      </c>
      <c r="D51" s="181"/>
      <c r="E51" s="188"/>
      <c r="F51" s="188"/>
      <c r="G51" s="183" t="s">
        <v>15</v>
      </c>
      <c r="H51" s="268">
        <v>2.0299999999999999E-2</v>
      </c>
      <c r="I51" s="293"/>
      <c r="J51" s="212"/>
    </row>
    <row r="52" spans="2:11">
      <c r="B52" s="169"/>
      <c r="C52" s="182" t="s">
        <v>14</v>
      </c>
      <c r="D52" s="188"/>
      <c r="E52" s="188"/>
      <c r="F52" s="188"/>
      <c r="G52" s="183" t="s">
        <v>16</v>
      </c>
      <c r="H52" s="268">
        <v>0.02</v>
      </c>
      <c r="I52" s="177"/>
      <c r="J52" s="212"/>
    </row>
    <row r="53" spans="2:11">
      <c r="B53" s="169"/>
      <c r="C53" s="332"/>
      <c r="D53" s="332"/>
      <c r="E53" s="332"/>
      <c r="F53" s="188"/>
      <c r="G53" s="183" t="s">
        <v>17</v>
      </c>
      <c r="H53" s="268">
        <v>0.02</v>
      </c>
      <c r="I53" s="293"/>
      <c r="J53" s="212"/>
    </row>
    <row r="54" spans="2:11">
      <c r="B54" s="169"/>
      <c r="C54" s="176"/>
      <c r="D54" s="188"/>
      <c r="E54" s="188"/>
      <c r="F54" s="188"/>
      <c r="G54" s="183" t="s">
        <v>18</v>
      </c>
      <c r="H54" s="268">
        <v>0.02</v>
      </c>
      <c r="I54" s="177"/>
      <c r="J54" s="212"/>
    </row>
    <row r="55" spans="2:11" ht="18">
      <c r="B55" s="169"/>
      <c r="C55" s="176"/>
      <c r="D55" s="188"/>
      <c r="E55" s="188"/>
      <c r="F55" s="188"/>
      <c r="G55" s="178"/>
      <c r="H55" s="265"/>
      <c r="I55" s="293"/>
      <c r="J55" s="212"/>
    </row>
    <row r="56" spans="2:11" ht="18.75" thickBot="1">
      <c r="B56" s="169"/>
      <c r="C56" s="185" t="s">
        <v>19</v>
      </c>
      <c r="D56" s="186"/>
      <c r="E56" s="178"/>
      <c r="F56" s="178"/>
      <c r="G56" s="178"/>
      <c r="H56" s="266"/>
      <c r="I56" s="177"/>
      <c r="J56" s="212"/>
      <c r="K56" s="53"/>
    </row>
    <row r="57" spans="2:11" ht="15.75">
      <c r="B57" s="169"/>
      <c r="C57" s="187"/>
      <c r="D57" s="188"/>
      <c r="E57" s="178"/>
      <c r="F57" s="178"/>
      <c r="G57" s="178"/>
      <c r="H57" s="273">
        <f>D12</f>
        <v>0</v>
      </c>
      <c r="I57" s="293"/>
      <c r="J57" s="212"/>
      <c r="K57" s="53"/>
    </row>
    <row r="58" spans="2:11" ht="15.75">
      <c r="B58" s="169"/>
      <c r="C58" s="333" t="s">
        <v>20</v>
      </c>
      <c r="D58" s="333"/>
      <c r="E58" s="333"/>
      <c r="F58" s="178"/>
      <c r="G58" s="178"/>
      <c r="I58" s="177"/>
      <c r="J58" s="212"/>
      <c r="K58" s="53"/>
    </row>
    <row r="59" spans="2:11" ht="15.75">
      <c r="B59" s="169"/>
      <c r="C59" s="323"/>
      <c r="D59" s="323"/>
      <c r="E59" s="323"/>
      <c r="F59" s="323"/>
      <c r="G59" s="323"/>
      <c r="H59" s="323"/>
      <c r="I59" s="292"/>
      <c r="J59" s="212"/>
      <c r="K59" s="53"/>
    </row>
    <row r="60" spans="2:11">
      <c r="B60" s="169"/>
      <c r="C60" s="184"/>
      <c r="D60" s="188"/>
      <c r="E60" s="188"/>
      <c r="F60" s="188"/>
      <c r="G60" s="178"/>
      <c r="H60" s="178"/>
      <c r="I60" s="178"/>
      <c r="J60" s="212"/>
    </row>
    <row r="61" spans="2:11">
      <c r="B61" s="169"/>
      <c r="J61" s="212"/>
    </row>
    <row r="62" spans="2:11">
      <c r="B62" s="189"/>
      <c r="C62" s="190"/>
      <c r="D62" s="190"/>
      <c r="E62" s="190"/>
      <c r="F62" s="190"/>
      <c r="G62" s="190"/>
      <c r="H62" s="190"/>
      <c r="I62" s="190"/>
      <c r="J62" s="191"/>
    </row>
    <row r="66" spans="3:9" ht="15">
      <c r="C66" s="308"/>
      <c r="D66" s="308"/>
      <c r="E66" s="308"/>
      <c r="F66" s="308"/>
      <c r="G66" s="308"/>
      <c r="H66" s="308"/>
      <c r="I66" s="308"/>
    </row>
    <row r="67" spans="3:9" ht="15">
      <c r="C67" s="282"/>
      <c r="D67" s="309"/>
      <c r="E67" s="309"/>
      <c r="F67" s="309"/>
      <c r="G67" s="309"/>
      <c r="H67" s="309"/>
      <c r="I67" s="310"/>
    </row>
    <row r="68" spans="3:9" ht="15">
      <c r="C68" s="282"/>
      <c r="D68" s="309"/>
      <c r="E68" s="309"/>
      <c r="F68" s="309"/>
      <c r="G68" s="309"/>
      <c r="H68" s="309"/>
      <c r="I68" s="310"/>
    </row>
    <row r="69" spans="3:9" ht="15">
      <c r="C69" s="282"/>
      <c r="D69" s="309"/>
      <c r="E69" s="309"/>
      <c r="F69" s="309"/>
      <c r="G69" s="309"/>
      <c r="H69" s="309"/>
      <c r="I69" s="310"/>
    </row>
    <row r="70" spans="3:9" ht="15">
      <c r="C70" s="282"/>
      <c r="D70" s="309"/>
      <c r="E70" s="309"/>
      <c r="F70" s="309"/>
      <c r="G70" s="309"/>
      <c r="H70" s="309"/>
      <c r="I70" s="310"/>
    </row>
    <row r="71" spans="3:9" ht="15">
      <c r="C71" s="282"/>
      <c r="D71" s="309"/>
      <c r="E71" s="309"/>
      <c r="F71" s="309"/>
      <c r="G71" s="309"/>
      <c r="H71" s="309"/>
      <c r="I71" s="310"/>
    </row>
    <row r="72" spans="3:9" ht="15">
      <c r="I72" s="310"/>
    </row>
    <row r="73" spans="3:9" ht="15">
      <c r="C73" s="282"/>
      <c r="D73" s="311"/>
      <c r="E73" s="311"/>
      <c r="F73" s="311"/>
      <c r="G73" s="311"/>
      <c r="H73" s="311"/>
      <c r="I73" s="310"/>
    </row>
  </sheetData>
  <mergeCells count="8">
    <mergeCell ref="K27:M32"/>
    <mergeCell ref="C59:H59"/>
    <mergeCell ref="B2:J3"/>
    <mergeCell ref="F49:H49"/>
    <mergeCell ref="C53:E53"/>
    <mergeCell ref="C58:E58"/>
    <mergeCell ref="B20:J22"/>
    <mergeCell ref="B34:J36"/>
  </mergeCells>
  <phoneticPr fontId="28" type="noConversion"/>
  <pageMargins left="0.7" right="0.7" top="0.75" bottom="0.75" header="0.3" footer="0.3"/>
  <pageSetup orientation="portrait" horizontalDpi="120" verticalDpi="72" r:id="rId1"/>
  <ignoredErrors>
    <ignoredError sqref="D44:H4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D16FD-EA29-4C43-91A1-F9866A8C814C}">
  <sheetPr>
    <tabColor theme="5" tint="0.59999389629810485"/>
    <outlinePr summaryBelow="0" summaryRight="0"/>
  </sheetPr>
  <dimension ref="A1:BK15"/>
  <sheetViews>
    <sheetView showGridLines="0" zoomScale="85" zoomScaleNormal="85" workbookViewId="0">
      <pane xSplit="2" topLeftCell="C1" activePane="topRight" state="frozen"/>
      <selection activeCell="I30" sqref="I30"/>
      <selection pane="topRight" activeCell="A16" sqref="A16:XFD35"/>
    </sheetView>
  </sheetViews>
  <sheetFormatPr defaultColWidth="12.5703125" defaultRowHeight="15"/>
  <cols>
    <col min="1" max="1" width="12.5703125" style="276"/>
    <col min="2" max="2" width="42.140625" style="197" customWidth="1"/>
    <col min="3" max="3" width="13.5703125" style="197" customWidth="1"/>
    <col min="4" max="4" width="14.28515625" style="197" customWidth="1"/>
    <col min="5" max="5" width="15.85546875" style="197" customWidth="1"/>
    <col min="6" max="15" width="17.28515625" style="197" customWidth="1"/>
    <col min="16" max="16" width="14.5703125" style="197" customWidth="1"/>
    <col min="17" max="39" width="17.140625" style="197" bestFit="1" customWidth="1"/>
    <col min="40" max="40" width="12.5703125" style="197" customWidth="1"/>
    <col min="41" max="63" width="17.140625" style="197" bestFit="1" customWidth="1"/>
    <col min="64" max="16384" width="12.5703125" style="197"/>
  </cols>
  <sheetData>
    <row r="1" spans="1:63" ht="14.25" customHeight="1"/>
    <row r="2" spans="1:63" ht="18">
      <c r="B2" s="249" t="str">
        <f>'Assumptions '!D11</f>
        <v>Dopot platform</v>
      </c>
    </row>
    <row r="4" spans="1:63" ht="18">
      <c r="B4" s="249" t="s">
        <v>100</v>
      </c>
    </row>
    <row r="5" spans="1:63" ht="15.75" customHeight="1" thickBot="1">
      <c r="B5" s="250"/>
      <c r="C5" s="250"/>
      <c r="D5" s="250"/>
      <c r="E5" s="250"/>
      <c r="F5" s="250"/>
      <c r="G5" s="250"/>
      <c r="H5" s="250"/>
      <c r="I5" s="250"/>
      <c r="J5" s="250"/>
      <c r="K5" s="250"/>
    </row>
    <row r="6" spans="1:63" s="198" customFormat="1" ht="20.25">
      <c r="A6" s="277"/>
      <c r="B6" s="251" t="s">
        <v>123</v>
      </c>
      <c r="C6" s="252"/>
      <c r="D6" s="346" t="s">
        <v>11</v>
      </c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5"/>
      <c r="P6" s="343" t="s">
        <v>7</v>
      </c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5"/>
      <c r="AB6" s="343" t="s">
        <v>8</v>
      </c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5"/>
      <c r="AN6" s="343" t="s">
        <v>9</v>
      </c>
      <c r="AO6" s="344"/>
      <c r="AP6" s="344"/>
      <c r="AQ6" s="344"/>
      <c r="AR6" s="344"/>
      <c r="AS6" s="344"/>
      <c r="AT6" s="344"/>
      <c r="AU6" s="344"/>
      <c r="AV6" s="344"/>
      <c r="AW6" s="344"/>
      <c r="AX6" s="344"/>
      <c r="AY6" s="345"/>
      <c r="AZ6" s="343" t="s">
        <v>10</v>
      </c>
      <c r="BA6" s="344"/>
      <c r="BB6" s="344"/>
      <c r="BC6" s="344"/>
      <c r="BD6" s="344"/>
      <c r="BE6" s="344"/>
      <c r="BF6" s="344"/>
      <c r="BG6" s="344"/>
      <c r="BH6" s="344"/>
      <c r="BI6" s="344"/>
      <c r="BJ6" s="344"/>
      <c r="BK6" s="345"/>
    </row>
    <row r="7" spans="1:63" s="264" customFormat="1" ht="21" thickBot="1">
      <c r="A7" s="278"/>
      <c r="B7" s="261"/>
      <c r="C7" s="261"/>
      <c r="D7" s="262">
        <f>'Assumptions '!D9</f>
        <v>46023</v>
      </c>
      <c r="E7" s="263">
        <f>EDATE(D7,1)</f>
        <v>46054</v>
      </c>
      <c r="F7" s="263">
        <f t="shared" ref="F7:O7" si="0">EDATE(E7,1)</f>
        <v>46082</v>
      </c>
      <c r="G7" s="263">
        <f t="shared" si="0"/>
        <v>46113</v>
      </c>
      <c r="H7" s="263">
        <f t="shared" si="0"/>
        <v>46143</v>
      </c>
      <c r="I7" s="263">
        <f t="shared" si="0"/>
        <v>46174</v>
      </c>
      <c r="J7" s="263">
        <f t="shared" si="0"/>
        <v>46204</v>
      </c>
      <c r="K7" s="263">
        <f t="shared" si="0"/>
        <v>46235</v>
      </c>
      <c r="L7" s="263">
        <f t="shared" si="0"/>
        <v>46266</v>
      </c>
      <c r="M7" s="263">
        <f t="shared" si="0"/>
        <v>46296</v>
      </c>
      <c r="N7" s="263">
        <f t="shared" si="0"/>
        <v>46327</v>
      </c>
      <c r="O7" s="263">
        <f t="shared" si="0"/>
        <v>46357</v>
      </c>
      <c r="P7" s="263">
        <f>EDATE(O7,1)</f>
        <v>46388</v>
      </c>
      <c r="Q7" s="263">
        <f>EDATE(P7,1)</f>
        <v>46419</v>
      </c>
      <c r="R7" s="263">
        <f t="shared" ref="R7:AA7" si="1">EDATE(Q7,1)</f>
        <v>46447</v>
      </c>
      <c r="S7" s="263">
        <f t="shared" si="1"/>
        <v>46478</v>
      </c>
      <c r="T7" s="263">
        <f t="shared" si="1"/>
        <v>46508</v>
      </c>
      <c r="U7" s="263">
        <f t="shared" si="1"/>
        <v>46539</v>
      </c>
      <c r="V7" s="263">
        <f t="shared" si="1"/>
        <v>46569</v>
      </c>
      <c r="W7" s="263">
        <f t="shared" si="1"/>
        <v>46600</v>
      </c>
      <c r="X7" s="263">
        <f t="shared" si="1"/>
        <v>46631</v>
      </c>
      <c r="Y7" s="263">
        <f t="shared" si="1"/>
        <v>46661</v>
      </c>
      <c r="Z7" s="263">
        <f t="shared" si="1"/>
        <v>46692</v>
      </c>
      <c r="AA7" s="263">
        <f t="shared" si="1"/>
        <v>46722</v>
      </c>
      <c r="AB7" s="263">
        <f>EDATE(AA7,1)</f>
        <v>46753</v>
      </c>
      <c r="AC7" s="263">
        <f>EDATE(AB7,1)</f>
        <v>46784</v>
      </c>
      <c r="AD7" s="263">
        <f t="shared" ref="AD7:AM7" si="2">EDATE(AC7,1)</f>
        <v>46813</v>
      </c>
      <c r="AE7" s="263">
        <f t="shared" si="2"/>
        <v>46844</v>
      </c>
      <c r="AF7" s="263">
        <f t="shared" si="2"/>
        <v>46874</v>
      </c>
      <c r="AG7" s="263">
        <f t="shared" si="2"/>
        <v>46905</v>
      </c>
      <c r="AH7" s="263">
        <f t="shared" si="2"/>
        <v>46935</v>
      </c>
      <c r="AI7" s="263">
        <f>EDATE(AH7,1)</f>
        <v>46966</v>
      </c>
      <c r="AJ7" s="263">
        <f t="shared" si="2"/>
        <v>46997</v>
      </c>
      <c r="AK7" s="263">
        <f t="shared" si="2"/>
        <v>47027</v>
      </c>
      <c r="AL7" s="263">
        <f t="shared" si="2"/>
        <v>47058</v>
      </c>
      <c r="AM7" s="263">
        <f t="shared" si="2"/>
        <v>47088</v>
      </c>
      <c r="AN7" s="263">
        <f>EDATE(AM7,1)</f>
        <v>47119</v>
      </c>
      <c r="AO7" s="263">
        <f>EDATE(AN7,1)</f>
        <v>47150</v>
      </c>
      <c r="AP7" s="263">
        <f t="shared" ref="AP7:AY7" si="3">EDATE(AO7,1)</f>
        <v>47178</v>
      </c>
      <c r="AQ7" s="263">
        <f t="shared" si="3"/>
        <v>47209</v>
      </c>
      <c r="AR7" s="263">
        <f t="shared" si="3"/>
        <v>47239</v>
      </c>
      <c r="AS7" s="263">
        <f t="shared" si="3"/>
        <v>47270</v>
      </c>
      <c r="AT7" s="263">
        <f t="shared" si="3"/>
        <v>47300</v>
      </c>
      <c r="AU7" s="263">
        <f t="shared" si="3"/>
        <v>47331</v>
      </c>
      <c r="AV7" s="263">
        <f t="shared" si="3"/>
        <v>47362</v>
      </c>
      <c r="AW7" s="263">
        <f t="shared" si="3"/>
        <v>47392</v>
      </c>
      <c r="AX7" s="263">
        <f t="shared" si="3"/>
        <v>47423</v>
      </c>
      <c r="AY7" s="263">
        <f t="shared" si="3"/>
        <v>47453</v>
      </c>
      <c r="AZ7" s="263">
        <f>EDATE(AY7,1)</f>
        <v>47484</v>
      </c>
      <c r="BA7" s="263">
        <f>EDATE(AZ7,1)</f>
        <v>47515</v>
      </c>
      <c r="BB7" s="263">
        <f t="shared" ref="BB7:BK7" si="4">EDATE(BA7,1)</f>
        <v>47543</v>
      </c>
      <c r="BC7" s="263">
        <f t="shared" si="4"/>
        <v>47574</v>
      </c>
      <c r="BD7" s="263">
        <f t="shared" si="4"/>
        <v>47604</v>
      </c>
      <c r="BE7" s="263">
        <f t="shared" si="4"/>
        <v>47635</v>
      </c>
      <c r="BF7" s="263">
        <f t="shared" si="4"/>
        <v>47665</v>
      </c>
      <c r="BG7" s="263">
        <f t="shared" si="4"/>
        <v>47696</v>
      </c>
      <c r="BH7" s="263">
        <f t="shared" si="4"/>
        <v>47727</v>
      </c>
      <c r="BI7" s="263">
        <f t="shared" si="4"/>
        <v>47757</v>
      </c>
      <c r="BJ7" s="263">
        <f t="shared" si="4"/>
        <v>47788</v>
      </c>
      <c r="BK7" s="263">
        <f t="shared" si="4"/>
        <v>47818</v>
      </c>
    </row>
    <row r="8" spans="1:63" s="198" customFormat="1" ht="20.25">
      <c r="A8" s="277"/>
      <c r="B8" s="252"/>
      <c r="C8" s="252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</row>
    <row r="9" spans="1:63" customFormat="1" ht="14.25" customHeight="1">
      <c r="A9" s="277"/>
      <c r="B9" s="291" t="s">
        <v>114</v>
      </c>
      <c r="C9" s="254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6"/>
      <c r="P9" s="257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8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9"/>
      <c r="AO9" s="258"/>
      <c r="AP9" s="260"/>
      <c r="AQ9" s="257"/>
      <c r="AR9" s="255"/>
      <c r="AS9" s="255"/>
      <c r="AT9" s="255"/>
      <c r="AU9" s="255"/>
      <c r="AV9" s="255"/>
      <c r="AW9" s="255"/>
      <c r="AX9" s="255"/>
      <c r="AY9" s="255"/>
      <c r="AZ9" s="255"/>
      <c r="BA9" s="259"/>
      <c r="BB9" s="258"/>
      <c r="BC9" s="260"/>
      <c r="BD9" s="257"/>
      <c r="BE9" s="255"/>
      <c r="BF9" s="255"/>
      <c r="BG9" s="255"/>
      <c r="BH9" s="255"/>
      <c r="BI9" s="255"/>
      <c r="BJ9" s="255"/>
      <c r="BK9" s="255"/>
    </row>
    <row r="10" spans="1:63" s="301" customFormat="1" ht="14.25" customHeight="1">
      <c r="A10" s="297"/>
      <c r="B10" s="298" t="s">
        <v>141</v>
      </c>
      <c r="C10" s="299"/>
      <c r="D10" s="300">
        <f>'Assumptions '!F28/12</f>
        <v>3333.3333333333335</v>
      </c>
      <c r="E10" s="300">
        <f>D10</f>
        <v>3333.3333333333335</v>
      </c>
      <c r="F10" s="300">
        <f t="shared" ref="F10:O10" si="5">E10</f>
        <v>3333.3333333333335</v>
      </c>
      <c r="G10" s="300">
        <f t="shared" si="5"/>
        <v>3333.3333333333335</v>
      </c>
      <c r="H10" s="300">
        <f t="shared" si="5"/>
        <v>3333.3333333333335</v>
      </c>
      <c r="I10" s="300">
        <f t="shared" si="5"/>
        <v>3333.3333333333335</v>
      </c>
      <c r="J10" s="300">
        <f t="shared" si="5"/>
        <v>3333.3333333333335</v>
      </c>
      <c r="K10" s="300">
        <f t="shared" si="5"/>
        <v>3333.3333333333335</v>
      </c>
      <c r="L10" s="300">
        <f t="shared" si="5"/>
        <v>3333.3333333333335</v>
      </c>
      <c r="M10" s="300">
        <f t="shared" si="5"/>
        <v>3333.3333333333335</v>
      </c>
      <c r="N10" s="300">
        <f t="shared" si="5"/>
        <v>3333.3333333333335</v>
      </c>
      <c r="O10" s="300">
        <f t="shared" si="5"/>
        <v>3333.3333333333335</v>
      </c>
      <c r="P10" s="300">
        <f>'Assumptions '!F29/12</f>
        <v>10000</v>
      </c>
      <c r="Q10" s="300">
        <f>P10</f>
        <v>10000</v>
      </c>
      <c r="R10" s="300">
        <f t="shared" ref="R10:AA10" si="6">Q10</f>
        <v>10000</v>
      </c>
      <c r="S10" s="300">
        <f t="shared" si="6"/>
        <v>10000</v>
      </c>
      <c r="T10" s="300">
        <f t="shared" si="6"/>
        <v>10000</v>
      </c>
      <c r="U10" s="300">
        <f t="shared" si="6"/>
        <v>10000</v>
      </c>
      <c r="V10" s="300">
        <f t="shared" si="6"/>
        <v>10000</v>
      </c>
      <c r="W10" s="300">
        <f t="shared" si="6"/>
        <v>10000</v>
      </c>
      <c r="X10" s="300">
        <f t="shared" si="6"/>
        <v>10000</v>
      </c>
      <c r="Y10" s="300">
        <f t="shared" si="6"/>
        <v>10000</v>
      </c>
      <c r="Z10" s="300">
        <f t="shared" si="6"/>
        <v>10000</v>
      </c>
      <c r="AA10" s="300">
        <f t="shared" si="6"/>
        <v>10000</v>
      </c>
      <c r="AB10" s="300">
        <f>'Assumptions '!F30/12</f>
        <v>26666.666666666668</v>
      </c>
      <c r="AC10" s="300">
        <f>AB10</f>
        <v>26666.666666666668</v>
      </c>
      <c r="AD10" s="300">
        <f t="shared" ref="AD10:AM10" si="7">AC10</f>
        <v>26666.666666666668</v>
      </c>
      <c r="AE10" s="300">
        <f t="shared" si="7"/>
        <v>26666.666666666668</v>
      </c>
      <c r="AF10" s="300">
        <f t="shared" si="7"/>
        <v>26666.666666666668</v>
      </c>
      <c r="AG10" s="300">
        <f t="shared" si="7"/>
        <v>26666.666666666668</v>
      </c>
      <c r="AH10" s="300">
        <f t="shared" si="7"/>
        <v>26666.666666666668</v>
      </c>
      <c r="AI10" s="300">
        <f t="shared" si="7"/>
        <v>26666.666666666668</v>
      </c>
      <c r="AJ10" s="300">
        <f t="shared" si="7"/>
        <v>26666.666666666668</v>
      </c>
      <c r="AK10" s="300">
        <f t="shared" si="7"/>
        <v>26666.666666666668</v>
      </c>
      <c r="AL10" s="300">
        <f t="shared" si="7"/>
        <v>26666.666666666668</v>
      </c>
      <c r="AM10" s="300">
        <f t="shared" si="7"/>
        <v>26666.666666666668</v>
      </c>
      <c r="AN10" s="300">
        <f>'Assumptions '!F31/12</f>
        <v>50000</v>
      </c>
      <c r="AO10" s="300">
        <f>AN10</f>
        <v>50000</v>
      </c>
      <c r="AP10" s="300">
        <f t="shared" ref="AP10:AY10" si="8">AO10</f>
        <v>50000</v>
      </c>
      <c r="AQ10" s="300">
        <f t="shared" si="8"/>
        <v>50000</v>
      </c>
      <c r="AR10" s="300">
        <f t="shared" si="8"/>
        <v>50000</v>
      </c>
      <c r="AS10" s="300">
        <f t="shared" si="8"/>
        <v>50000</v>
      </c>
      <c r="AT10" s="300">
        <f t="shared" si="8"/>
        <v>50000</v>
      </c>
      <c r="AU10" s="300">
        <f t="shared" si="8"/>
        <v>50000</v>
      </c>
      <c r="AV10" s="300">
        <f t="shared" si="8"/>
        <v>50000</v>
      </c>
      <c r="AW10" s="300">
        <f t="shared" si="8"/>
        <v>50000</v>
      </c>
      <c r="AX10" s="300">
        <f t="shared" si="8"/>
        <v>50000</v>
      </c>
      <c r="AY10" s="300">
        <f t="shared" si="8"/>
        <v>50000</v>
      </c>
      <c r="AZ10" s="300">
        <f>'Assumptions '!F32/12</f>
        <v>100000</v>
      </c>
      <c r="BA10" s="300">
        <f>AZ10</f>
        <v>100000</v>
      </c>
      <c r="BB10" s="300">
        <f t="shared" ref="BB10:BK10" si="9">BA10</f>
        <v>100000</v>
      </c>
      <c r="BC10" s="300">
        <f t="shared" si="9"/>
        <v>100000</v>
      </c>
      <c r="BD10" s="300">
        <f t="shared" si="9"/>
        <v>100000</v>
      </c>
      <c r="BE10" s="300">
        <f t="shared" si="9"/>
        <v>100000</v>
      </c>
      <c r="BF10" s="300">
        <f t="shared" si="9"/>
        <v>100000</v>
      </c>
      <c r="BG10" s="300">
        <f t="shared" si="9"/>
        <v>100000</v>
      </c>
      <c r="BH10" s="300">
        <f t="shared" si="9"/>
        <v>100000</v>
      </c>
      <c r="BI10" s="300">
        <f t="shared" si="9"/>
        <v>100000</v>
      </c>
      <c r="BJ10" s="300">
        <f t="shared" si="9"/>
        <v>100000</v>
      </c>
      <c r="BK10" s="300">
        <f t="shared" si="9"/>
        <v>100000</v>
      </c>
    </row>
    <row r="11" spans="1:63" s="301" customFormat="1" ht="14.25" customHeight="1">
      <c r="A11" s="297"/>
      <c r="B11" s="302" t="s">
        <v>142</v>
      </c>
      <c r="C11" s="299"/>
      <c r="D11" s="300">
        <f>'Assumptions '!I28/12</f>
        <v>3333.3333333333335</v>
      </c>
      <c r="E11" s="300">
        <f>D11</f>
        <v>3333.3333333333335</v>
      </c>
      <c r="F11" s="300">
        <f t="shared" ref="F11:O11" si="10">E11</f>
        <v>3333.3333333333335</v>
      </c>
      <c r="G11" s="300">
        <f t="shared" si="10"/>
        <v>3333.3333333333335</v>
      </c>
      <c r="H11" s="300">
        <f t="shared" si="10"/>
        <v>3333.3333333333335</v>
      </c>
      <c r="I11" s="300">
        <f t="shared" si="10"/>
        <v>3333.3333333333335</v>
      </c>
      <c r="J11" s="300">
        <f t="shared" si="10"/>
        <v>3333.3333333333335</v>
      </c>
      <c r="K11" s="300">
        <f t="shared" si="10"/>
        <v>3333.3333333333335</v>
      </c>
      <c r="L11" s="300">
        <f t="shared" si="10"/>
        <v>3333.3333333333335</v>
      </c>
      <c r="M11" s="300">
        <f t="shared" si="10"/>
        <v>3333.3333333333335</v>
      </c>
      <c r="N11" s="300">
        <f t="shared" si="10"/>
        <v>3333.3333333333335</v>
      </c>
      <c r="O11" s="300">
        <f t="shared" si="10"/>
        <v>3333.3333333333335</v>
      </c>
      <c r="P11" s="300">
        <f>'Assumptions '!I29/12</f>
        <v>10832.5</v>
      </c>
      <c r="Q11" s="300">
        <f>P11</f>
        <v>10832.5</v>
      </c>
      <c r="R11" s="300">
        <f t="shared" ref="R11:AA11" si="11">Q11</f>
        <v>10832.5</v>
      </c>
      <c r="S11" s="300">
        <f t="shared" si="11"/>
        <v>10832.5</v>
      </c>
      <c r="T11" s="300">
        <f t="shared" si="11"/>
        <v>10832.5</v>
      </c>
      <c r="U11" s="300">
        <f t="shared" si="11"/>
        <v>10832.5</v>
      </c>
      <c r="V11" s="300">
        <f t="shared" si="11"/>
        <v>10832.5</v>
      </c>
      <c r="W11" s="300">
        <f t="shared" si="11"/>
        <v>10832.5</v>
      </c>
      <c r="X11" s="300">
        <f t="shared" si="11"/>
        <v>10832.5</v>
      </c>
      <c r="Y11" s="300">
        <f t="shared" si="11"/>
        <v>10832.5</v>
      </c>
      <c r="Z11" s="300">
        <f t="shared" si="11"/>
        <v>10832.5</v>
      </c>
      <c r="AA11" s="300">
        <f t="shared" si="11"/>
        <v>10832.5</v>
      </c>
      <c r="AB11" s="300">
        <f>'Assumptions '!I30/12</f>
        <v>31666.666666666668</v>
      </c>
      <c r="AC11" s="300">
        <f>AB11</f>
        <v>31666.666666666668</v>
      </c>
      <c r="AD11" s="300">
        <f t="shared" ref="AD11:AM11" si="12">AC11</f>
        <v>31666.666666666668</v>
      </c>
      <c r="AE11" s="300">
        <f t="shared" si="12"/>
        <v>31666.666666666668</v>
      </c>
      <c r="AF11" s="300">
        <f t="shared" si="12"/>
        <v>31666.666666666668</v>
      </c>
      <c r="AG11" s="300">
        <f t="shared" si="12"/>
        <v>31666.666666666668</v>
      </c>
      <c r="AH11" s="300">
        <f t="shared" si="12"/>
        <v>31666.666666666668</v>
      </c>
      <c r="AI11" s="300">
        <f t="shared" si="12"/>
        <v>31666.666666666668</v>
      </c>
      <c r="AJ11" s="300">
        <f t="shared" si="12"/>
        <v>31666.666666666668</v>
      </c>
      <c r="AK11" s="300">
        <f t="shared" si="12"/>
        <v>31666.666666666668</v>
      </c>
      <c r="AL11" s="300">
        <f t="shared" si="12"/>
        <v>31666.666666666668</v>
      </c>
      <c r="AM11" s="300">
        <f t="shared" si="12"/>
        <v>31666.666666666668</v>
      </c>
      <c r="AN11" s="300">
        <f>'Assumptions '!I31/12</f>
        <v>75000</v>
      </c>
      <c r="AO11" s="300">
        <f>AN11</f>
        <v>75000</v>
      </c>
      <c r="AP11" s="300">
        <f t="shared" ref="AP11:AY11" si="13">AO11</f>
        <v>75000</v>
      </c>
      <c r="AQ11" s="300">
        <f t="shared" si="13"/>
        <v>75000</v>
      </c>
      <c r="AR11" s="300">
        <f t="shared" si="13"/>
        <v>75000</v>
      </c>
      <c r="AS11" s="300">
        <f t="shared" si="13"/>
        <v>75000</v>
      </c>
      <c r="AT11" s="300">
        <f t="shared" si="13"/>
        <v>75000</v>
      </c>
      <c r="AU11" s="300">
        <f t="shared" si="13"/>
        <v>75000</v>
      </c>
      <c r="AV11" s="300">
        <f t="shared" si="13"/>
        <v>75000</v>
      </c>
      <c r="AW11" s="300">
        <f t="shared" si="13"/>
        <v>75000</v>
      </c>
      <c r="AX11" s="300">
        <f t="shared" si="13"/>
        <v>75000</v>
      </c>
      <c r="AY11" s="300">
        <f t="shared" si="13"/>
        <v>75000</v>
      </c>
      <c r="AZ11" s="300">
        <f>'Assumptions '!I32/12</f>
        <v>150000</v>
      </c>
      <c r="BA11" s="300">
        <f>AZ11</f>
        <v>150000</v>
      </c>
      <c r="BB11" s="300">
        <f t="shared" ref="BB11:BK11" si="14">BA11</f>
        <v>150000</v>
      </c>
      <c r="BC11" s="300">
        <f t="shared" si="14"/>
        <v>150000</v>
      </c>
      <c r="BD11" s="300">
        <f t="shared" si="14"/>
        <v>150000</v>
      </c>
      <c r="BE11" s="300">
        <f t="shared" si="14"/>
        <v>150000</v>
      </c>
      <c r="BF11" s="300">
        <f t="shared" si="14"/>
        <v>150000</v>
      </c>
      <c r="BG11" s="300">
        <f t="shared" si="14"/>
        <v>150000</v>
      </c>
      <c r="BH11" s="300">
        <f t="shared" si="14"/>
        <v>150000</v>
      </c>
      <c r="BI11" s="300">
        <f t="shared" si="14"/>
        <v>150000</v>
      </c>
      <c r="BJ11" s="300">
        <f t="shared" si="14"/>
        <v>150000</v>
      </c>
      <c r="BK11" s="300">
        <f t="shared" si="14"/>
        <v>150000</v>
      </c>
    </row>
    <row r="12" spans="1:63" s="306" customFormat="1" ht="16.5">
      <c r="A12" s="297"/>
      <c r="B12" s="303" t="s">
        <v>124</v>
      </c>
      <c r="C12" s="304"/>
      <c r="D12" s="305">
        <f>D11+D10</f>
        <v>6666.666666666667</v>
      </c>
      <c r="E12" s="305">
        <f t="shared" ref="E12:BK12" si="15">E11+E10</f>
        <v>6666.666666666667</v>
      </c>
      <c r="F12" s="305">
        <f t="shared" si="15"/>
        <v>6666.666666666667</v>
      </c>
      <c r="G12" s="305">
        <f t="shared" si="15"/>
        <v>6666.666666666667</v>
      </c>
      <c r="H12" s="305">
        <f t="shared" si="15"/>
        <v>6666.666666666667</v>
      </c>
      <c r="I12" s="305">
        <f t="shared" si="15"/>
        <v>6666.666666666667</v>
      </c>
      <c r="J12" s="305">
        <f t="shared" si="15"/>
        <v>6666.666666666667</v>
      </c>
      <c r="K12" s="305">
        <f t="shared" si="15"/>
        <v>6666.666666666667</v>
      </c>
      <c r="L12" s="305">
        <f t="shared" si="15"/>
        <v>6666.666666666667</v>
      </c>
      <c r="M12" s="305">
        <f t="shared" si="15"/>
        <v>6666.666666666667</v>
      </c>
      <c r="N12" s="305">
        <f t="shared" si="15"/>
        <v>6666.666666666667</v>
      </c>
      <c r="O12" s="305">
        <f t="shared" si="15"/>
        <v>6666.666666666667</v>
      </c>
      <c r="P12" s="305">
        <f t="shared" si="15"/>
        <v>20832.5</v>
      </c>
      <c r="Q12" s="305">
        <f t="shared" si="15"/>
        <v>20832.5</v>
      </c>
      <c r="R12" s="305">
        <f t="shared" si="15"/>
        <v>20832.5</v>
      </c>
      <c r="S12" s="305">
        <f t="shared" si="15"/>
        <v>20832.5</v>
      </c>
      <c r="T12" s="305">
        <f t="shared" si="15"/>
        <v>20832.5</v>
      </c>
      <c r="U12" s="305">
        <f t="shared" si="15"/>
        <v>20832.5</v>
      </c>
      <c r="V12" s="305">
        <f t="shared" si="15"/>
        <v>20832.5</v>
      </c>
      <c r="W12" s="305">
        <f t="shared" si="15"/>
        <v>20832.5</v>
      </c>
      <c r="X12" s="305">
        <f t="shared" si="15"/>
        <v>20832.5</v>
      </c>
      <c r="Y12" s="305">
        <f t="shared" si="15"/>
        <v>20832.5</v>
      </c>
      <c r="Z12" s="305">
        <f t="shared" si="15"/>
        <v>20832.5</v>
      </c>
      <c r="AA12" s="305">
        <f t="shared" si="15"/>
        <v>20832.5</v>
      </c>
      <c r="AB12" s="305">
        <f t="shared" si="15"/>
        <v>58333.333333333336</v>
      </c>
      <c r="AC12" s="305">
        <f t="shared" si="15"/>
        <v>58333.333333333336</v>
      </c>
      <c r="AD12" s="305">
        <f t="shared" si="15"/>
        <v>58333.333333333336</v>
      </c>
      <c r="AE12" s="305">
        <f t="shared" si="15"/>
        <v>58333.333333333336</v>
      </c>
      <c r="AF12" s="305">
        <f t="shared" si="15"/>
        <v>58333.333333333336</v>
      </c>
      <c r="AG12" s="305">
        <f t="shared" si="15"/>
        <v>58333.333333333336</v>
      </c>
      <c r="AH12" s="305">
        <f t="shared" si="15"/>
        <v>58333.333333333336</v>
      </c>
      <c r="AI12" s="305">
        <f t="shared" si="15"/>
        <v>58333.333333333336</v>
      </c>
      <c r="AJ12" s="305">
        <f t="shared" si="15"/>
        <v>58333.333333333336</v>
      </c>
      <c r="AK12" s="305">
        <f t="shared" si="15"/>
        <v>58333.333333333336</v>
      </c>
      <c r="AL12" s="305">
        <f t="shared" si="15"/>
        <v>58333.333333333336</v>
      </c>
      <c r="AM12" s="305">
        <f t="shared" si="15"/>
        <v>58333.333333333336</v>
      </c>
      <c r="AN12" s="305">
        <f t="shared" si="15"/>
        <v>125000</v>
      </c>
      <c r="AO12" s="305">
        <f t="shared" si="15"/>
        <v>125000</v>
      </c>
      <c r="AP12" s="305">
        <f t="shared" si="15"/>
        <v>125000</v>
      </c>
      <c r="AQ12" s="305">
        <f t="shared" si="15"/>
        <v>125000</v>
      </c>
      <c r="AR12" s="305">
        <f t="shared" si="15"/>
        <v>125000</v>
      </c>
      <c r="AS12" s="305">
        <f t="shared" si="15"/>
        <v>125000</v>
      </c>
      <c r="AT12" s="305">
        <f t="shared" si="15"/>
        <v>125000</v>
      </c>
      <c r="AU12" s="305">
        <f t="shared" si="15"/>
        <v>125000</v>
      </c>
      <c r="AV12" s="305">
        <f t="shared" si="15"/>
        <v>125000</v>
      </c>
      <c r="AW12" s="305">
        <f t="shared" si="15"/>
        <v>125000</v>
      </c>
      <c r="AX12" s="305">
        <f t="shared" si="15"/>
        <v>125000</v>
      </c>
      <c r="AY12" s="305">
        <f t="shared" si="15"/>
        <v>125000</v>
      </c>
      <c r="AZ12" s="305">
        <f t="shared" si="15"/>
        <v>250000</v>
      </c>
      <c r="BA12" s="305">
        <f t="shared" si="15"/>
        <v>250000</v>
      </c>
      <c r="BB12" s="305">
        <f t="shared" si="15"/>
        <v>250000</v>
      </c>
      <c r="BC12" s="305">
        <f t="shared" si="15"/>
        <v>250000</v>
      </c>
      <c r="BD12" s="305">
        <f t="shared" si="15"/>
        <v>250000</v>
      </c>
      <c r="BE12" s="305">
        <f t="shared" si="15"/>
        <v>250000</v>
      </c>
      <c r="BF12" s="305">
        <f t="shared" si="15"/>
        <v>250000</v>
      </c>
      <c r="BG12" s="305">
        <f t="shared" si="15"/>
        <v>250000</v>
      </c>
      <c r="BH12" s="305">
        <f t="shared" si="15"/>
        <v>250000</v>
      </c>
      <c r="BI12" s="305">
        <f t="shared" si="15"/>
        <v>250000</v>
      </c>
      <c r="BJ12" s="305">
        <f t="shared" si="15"/>
        <v>250000</v>
      </c>
      <c r="BK12" s="305">
        <f t="shared" si="15"/>
        <v>250000</v>
      </c>
    </row>
    <row r="13" spans="1:63" s="269" customFormat="1" ht="15.75">
      <c r="A13" s="277"/>
      <c r="B13" s="274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</row>
    <row r="14" spans="1:63" s="269" customFormat="1" ht="15.75">
      <c r="A14" s="279"/>
      <c r="B14" s="274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</row>
    <row r="15" spans="1:63" s="269" customFormat="1" ht="15.75">
      <c r="A15" s="279"/>
      <c r="B15" s="274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</row>
  </sheetData>
  <mergeCells count="5">
    <mergeCell ref="AN6:AY6"/>
    <mergeCell ref="AZ6:BK6"/>
    <mergeCell ref="D6:O6"/>
    <mergeCell ref="P6:AA6"/>
    <mergeCell ref="AB6:AM6"/>
  </mergeCells>
  <phoneticPr fontId="2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F9A6-DEC9-4C55-A2D2-58049515C350}">
  <sheetPr>
    <tabColor theme="9" tint="0.59999389629810485"/>
  </sheetPr>
  <dimension ref="A1:XFC39"/>
  <sheetViews>
    <sheetView showGridLines="0" zoomScale="130" zoomScaleNormal="130" workbookViewId="0">
      <pane xSplit="4" ySplit="4" topLeftCell="E15" activePane="bottomRight" state="frozen"/>
      <selection activeCell="F42" sqref="F42:J42"/>
      <selection pane="topRight" activeCell="F42" sqref="F42:J42"/>
      <selection pane="bottomLeft" activeCell="F42" sqref="F42:J42"/>
      <selection pane="bottomRight" activeCell="G41" sqref="G41"/>
    </sheetView>
  </sheetViews>
  <sheetFormatPr defaultColWidth="0" defaultRowHeight="15" customHeight="1"/>
  <cols>
    <col min="1" max="2" width="2.42578125" style="12" customWidth="1"/>
    <col min="3" max="3" width="7.5703125" style="12" customWidth="1"/>
    <col min="4" max="4" width="40.42578125" style="12" customWidth="1"/>
    <col min="5" max="5" width="9.140625" style="13" customWidth="1"/>
    <col min="6" max="10" width="15.7109375" style="13" customWidth="1"/>
    <col min="11" max="12" width="2.42578125" style="13" customWidth="1"/>
    <col min="13" max="13" width="8.5703125" style="12" customWidth="1"/>
    <col min="14" max="16383" width="14.42578125" style="12" hidden="1"/>
    <col min="16384" max="16384" width="7.42578125" style="12" customWidth="1"/>
  </cols>
  <sheetData>
    <row r="1" spans="1:12" s="22" customFormat="1" ht="18.75">
      <c r="A1" s="18"/>
      <c r="B1" s="19" t="str">
        <f>'Assumptions '!D11</f>
        <v>Dopot platform</v>
      </c>
      <c r="C1" s="19"/>
      <c r="D1" s="20"/>
      <c r="E1" s="66"/>
      <c r="F1" s="66"/>
      <c r="G1" s="66"/>
      <c r="H1" s="66"/>
      <c r="I1" s="66"/>
      <c r="J1" s="66"/>
      <c r="K1" s="20"/>
      <c r="L1" s="20"/>
    </row>
    <row r="2" spans="1:12" s="22" customFormat="1" ht="17.25">
      <c r="A2" s="23"/>
      <c r="B2" s="146" t="s">
        <v>56</v>
      </c>
      <c r="C2" s="24"/>
      <c r="D2" s="20"/>
      <c r="E2" s="20"/>
      <c r="F2" s="20"/>
      <c r="G2" s="26" t="str">
        <f>+"All amounts are in "&amp;'Assumptions '!$D$10</f>
        <v>All amounts are in Euro</v>
      </c>
      <c r="H2" s="20"/>
      <c r="I2" s="20"/>
      <c r="J2" s="20"/>
      <c r="K2" s="20"/>
      <c r="L2" s="20"/>
    </row>
    <row r="3" spans="1:12" s="67" customFormat="1" ht="4.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22" customFormat="1" ht="14.25" customHeight="1">
      <c r="B4" s="68"/>
      <c r="C4" s="68"/>
      <c r="D4" s="68"/>
      <c r="E4" s="20"/>
      <c r="F4" s="69">
        <v>1</v>
      </c>
      <c r="G4" s="69">
        <f>+F4+1</f>
        <v>2</v>
      </c>
      <c r="H4" s="69">
        <f>+G4+1</f>
        <v>3</v>
      </c>
      <c r="I4" s="69">
        <f>+H4+1</f>
        <v>4</v>
      </c>
      <c r="J4" s="69">
        <f>+I4+1</f>
        <v>5</v>
      </c>
      <c r="K4" s="20"/>
      <c r="L4" s="20"/>
    </row>
    <row r="5" spans="1:12" ht="14.25" customHeight="1" thickBot="1">
      <c r="D5" s="16"/>
      <c r="E5" s="16"/>
      <c r="F5" s="70"/>
      <c r="G5" s="70"/>
      <c r="H5" s="70"/>
      <c r="I5" s="70"/>
      <c r="J5" s="70"/>
    </row>
    <row r="6" spans="1:12" ht="14.25" customHeight="1">
      <c r="B6" s="71"/>
      <c r="C6" s="72"/>
      <c r="D6" s="30"/>
      <c r="E6" s="30"/>
      <c r="F6" s="73"/>
      <c r="G6" s="73"/>
      <c r="H6" s="73"/>
      <c r="I6" s="73"/>
      <c r="J6" s="73"/>
      <c r="K6" s="31"/>
      <c r="L6" s="32"/>
    </row>
    <row r="7" spans="1:12" ht="14.25" customHeight="1">
      <c r="B7" s="42"/>
      <c r="D7" s="52" t="s">
        <v>106</v>
      </c>
      <c r="E7" s="12"/>
      <c r="F7" s="17"/>
      <c r="G7" s="74"/>
      <c r="H7" s="12"/>
      <c r="I7" s="12"/>
      <c r="J7" s="12"/>
      <c r="K7" s="12"/>
      <c r="L7" s="46"/>
    </row>
    <row r="8" spans="1:12" ht="14.25">
      <c r="B8" s="42"/>
      <c r="D8" s="53" t="str">
        <f>MIS!D10</f>
        <v>Crowdfunding Fees</v>
      </c>
      <c r="E8" s="12"/>
      <c r="F8" s="75">
        <f>SUM(MIS!F10:Q10)</f>
        <v>40000</v>
      </c>
      <c r="G8" s="75">
        <f>SUM(MIS!R10:AC10)</f>
        <v>120000</v>
      </c>
      <c r="H8" s="75">
        <f>SUM(MIS!AD10:AO10)</f>
        <v>320000</v>
      </c>
      <c r="I8" s="75">
        <f>SUM(MIS!AP10:BA10)</f>
        <v>600000</v>
      </c>
      <c r="J8" s="75">
        <f>SUM(MIS!BB10:BM10)</f>
        <v>1200000</v>
      </c>
      <c r="K8" s="12"/>
      <c r="L8" s="46"/>
    </row>
    <row r="9" spans="1:12" ht="14.25">
      <c r="B9" s="42"/>
      <c r="D9" s="53" t="str">
        <f>MIS!D11</f>
        <v>Post-Campaign Services</v>
      </c>
      <c r="E9" s="12"/>
      <c r="F9" s="75">
        <f>SUM(MIS!F11:Q11)</f>
        <v>40000</v>
      </c>
      <c r="G9" s="75">
        <f>SUM(MIS!R11:AC11)</f>
        <v>129990</v>
      </c>
      <c r="H9" s="75">
        <f>SUM(MIS!AD11:AO11)</f>
        <v>380000.00000000006</v>
      </c>
      <c r="I9" s="75">
        <f>SUM(MIS!AP11:BA11)</f>
        <v>900000</v>
      </c>
      <c r="J9" s="75">
        <f>SUM(MIS!BB11:BM11)</f>
        <v>1800000</v>
      </c>
      <c r="K9" s="12"/>
      <c r="L9" s="46"/>
    </row>
    <row r="10" spans="1:12" ht="4.3499999999999996" customHeight="1">
      <c r="B10" s="42"/>
      <c r="D10" s="53"/>
      <c r="E10" s="12"/>
      <c r="F10" s="75"/>
      <c r="G10" s="75"/>
      <c r="H10" s="75"/>
      <c r="I10" s="75"/>
      <c r="J10" s="75"/>
      <c r="K10" s="12"/>
      <c r="L10" s="46"/>
    </row>
    <row r="11" spans="1:12" ht="14.25" customHeight="1">
      <c r="B11" s="42"/>
      <c r="D11" s="43" t="s">
        <v>101</v>
      </c>
      <c r="E11" s="44"/>
      <c r="F11" s="45">
        <f>SUM(F8:F10)</f>
        <v>80000</v>
      </c>
      <c r="G11" s="45">
        <f>SUM(G8:G10)</f>
        <v>249990</v>
      </c>
      <c r="H11" s="45">
        <f>SUM(H8:H10)</f>
        <v>700000</v>
      </c>
      <c r="I11" s="45">
        <f>SUM(I8:I10)</f>
        <v>1500000</v>
      </c>
      <c r="J11" s="45">
        <f>SUM(J8:J10)</f>
        <v>3000000</v>
      </c>
      <c r="K11" s="12"/>
      <c r="L11" s="46"/>
    </row>
    <row r="12" spans="1:12" ht="5.25" customHeight="1">
      <c r="B12" s="42"/>
      <c r="E12" s="12"/>
      <c r="F12" s="77"/>
      <c r="G12" s="77"/>
      <c r="H12" s="77"/>
      <c r="I12" s="77"/>
      <c r="J12" s="77"/>
      <c r="K12" s="12"/>
      <c r="L12" s="46"/>
    </row>
    <row r="13" spans="1:12" ht="4.5" customHeight="1">
      <c r="B13" s="42"/>
      <c r="D13" s="37"/>
      <c r="E13" s="12"/>
      <c r="F13" s="77"/>
      <c r="G13" s="77"/>
      <c r="H13" s="77"/>
      <c r="I13" s="77"/>
      <c r="J13" s="77"/>
      <c r="K13" s="12"/>
      <c r="L13" s="46"/>
    </row>
    <row r="14" spans="1:12" ht="21.75" customHeight="1">
      <c r="B14" s="42"/>
      <c r="D14" s="52" t="str">
        <f>MIS!D15</f>
        <v>Operating expenses</v>
      </c>
      <c r="E14" s="12"/>
      <c r="F14" s="75"/>
      <c r="G14" s="75"/>
      <c r="H14" s="75"/>
      <c r="I14" s="75"/>
      <c r="J14" s="75"/>
      <c r="K14" s="12"/>
      <c r="L14" s="46"/>
    </row>
    <row r="15" spans="1:12" ht="15" customHeight="1">
      <c r="B15" s="42"/>
      <c r="D15" s="53" t="str">
        <f>MIS!D16</f>
        <v>Personnel</v>
      </c>
      <c r="E15" s="12"/>
      <c r="F15" s="75">
        <f>SUM(MIS!F16:Q16)</f>
        <v>49999.999999999993</v>
      </c>
      <c r="G15" s="75">
        <f>SUM(MIS!R16:AC16)</f>
        <v>90000</v>
      </c>
      <c r="H15" s="75">
        <f>SUM(MIS!AD16:AO16)</f>
        <v>180000</v>
      </c>
      <c r="I15" s="75">
        <f>SUM(MIS!AP16:BA16)</f>
        <v>300000</v>
      </c>
      <c r="J15" s="75">
        <f>SUM(MIS!BB16:BM16)</f>
        <v>600000</v>
      </c>
      <c r="K15" s="12"/>
      <c r="L15" s="46"/>
    </row>
    <row r="16" spans="1:12" ht="14.25" customHeight="1">
      <c r="B16" s="42"/>
      <c r="D16" s="53" t="str">
        <f>MIS!D17</f>
        <v>Platform Development</v>
      </c>
      <c r="E16" s="12"/>
      <c r="F16" s="75">
        <f>SUM(MIS!F17:Q17)</f>
        <v>40000</v>
      </c>
      <c r="G16" s="75">
        <f>SUM(MIS!R17:AC17)</f>
        <v>60000</v>
      </c>
      <c r="H16" s="75">
        <f>SUM(MIS!AD17:AO17)</f>
        <v>99999.999999999985</v>
      </c>
      <c r="I16" s="75">
        <f>SUM(MIS!AP17:BA17)</f>
        <v>180000</v>
      </c>
      <c r="J16" s="75">
        <f>SUM(MIS!BB17:BM17)</f>
        <v>199999.99999999997</v>
      </c>
      <c r="K16" s="75"/>
      <c r="L16" s="46"/>
    </row>
    <row r="17" spans="2:12" ht="14.25" customHeight="1">
      <c r="B17" s="42"/>
      <c r="D17" s="53" t="str">
        <f>MIS!D18</f>
        <v>Support &amp; Cloud</v>
      </c>
      <c r="E17" s="12"/>
      <c r="F17" s="75">
        <f>SUM(MIS!F18:Q18)</f>
        <v>20000</v>
      </c>
      <c r="G17" s="75">
        <f>SUM(MIS!R18:AC18)</f>
        <v>30000</v>
      </c>
      <c r="H17" s="75">
        <f>SUM(MIS!AD18:AO18)</f>
        <v>60000</v>
      </c>
      <c r="I17" s="75">
        <f>SUM(MIS!AP18:BA18)</f>
        <v>80000</v>
      </c>
      <c r="J17" s="75">
        <f>SUM(MIS!BB18:BM18)</f>
        <v>99999.999999999985</v>
      </c>
      <c r="K17" s="12"/>
      <c r="L17" s="46"/>
    </row>
    <row r="18" spans="2:12" ht="14.25" customHeight="1">
      <c r="B18" s="42"/>
      <c r="D18" s="53" t="str">
        <f>MIS!D19</f>
        <v>Compliance &amp; Legal</v>
      </c>
      <c r="E18" s="12"/>
      <c r="F18" s="75">
        <f>SUM(MIS!F19:Q19)</f>
        <v>10000</v>
      </c>
      <c r="G18" s="75">
        <f>SUM(MIS!R19:AC19)</f>
        <v>20000</v>
      </c>
      <c r="H18" s="75">
        <f>SUM(MIS!AD19:AO19)</f>
        <v>30000</v>
      </c>
      <c r="I18" s="75">
        <f>SUM(MIS!AP19:BA19)</f>
        <v>40000</v>
      </c>
      <c r="J18" s="75">
        <f>SUM(MIS!BB19:BM19)</f>
        <v>49999.999999999993</v>
      </c>
      <c r="K18" s="12"/>
      <c r="L18" s="46"/>
    </row>
    <row r="19" spans="2:12" ht="14.25" customHeight="1">
      <c r="B19" s="42"/>
      <c r="D19" s="53" t="str">
        <f>MIS!D20</f>
        <v>Service COGS</v>
      </c>
      <c r="E19" s="12"/>
      <c r="F19" s="75">
        <f>SUM(MIS!F20:Q20)</f>
        <v>49999.999999999993</v>
      </c>
      <c r="G19" s="75">
        <f>SUM(MIS!R20:AC20)</f>
        <v>40000</v>
      </c>
      <c r="H19" s="75">
        <f>SUM(MIS!AD20:AO20)</f>
        <v>210000</v>
      </c>
      <c r="I19" s="75">
        <f>SUM(MIS!AP20:BA20)</f>
        <v>420000</v>
      </c>
      <c r="J19" s="75">
        <f>SUM(MIS!BB20:BM20)</f>
        <v>650000</v>
      </c>
      <c r="K19" s="12"/>
      <c r="L19" s="46"/>
    </row>
    <row r="20" spans="2:12" ht="5.25" customHeight="1">
      <c r="B20" s="42"/>
      <c r="D20" s="53"/>
      <c r="E20" s="204"/>
      <c r="F20" s="75"/>
      <c r="G20" s="75"/>
      <c r="H20" s="75"/>
      <c r="I20" s="75"/>
      <c r="J20" s="75"/>
      <c r="K20" s="12"/>
      <c r="L20" s="46"/>
    </row>
    <row r="21" spans="2:12" ht="4.1500000000000004" customHeight="1">
      <c r="B21" s="42"/>
      <c r="D21" s="53"/>
      <c r="E21" s="12"/>
      <c r="F21" s="75"/>
      <c r="G21" s="75"/>
      <c r="H21" s="75"/>
      <c r="I21" s="75"/>
      <c r="J21" s="75"/>
      <c r="K21" s="12"/>
      <c r="L21" s="46"/>
    </row>
    <row r="22" spans="2:12" ht="14.25" customHeight="1">
      <c r="B22" s="42"/>
      <c r="D22" s="43" t="str">
        <f>+MIS!D22</f>
        <v>Total operating expenses</v>
      </c>
      <c r="E22" s="44"/>
      <c r="F22" s="76">
        <f>-SUM(F15:F21)</f>
        <v>-170000</v>
      </c>
      <c r="G22" s="76">
        <f>-SUM(G15:G21)</f>
        <v>-240000</v>
      </c>
      <c r="H22" s="76">
        <f>-SUM(H15:H21)</f>
        <v>-580000</v>
      </c>
      <c r="I22" s="76">
        <f>-SUM(I15:I21)</f>
        <v>-1020000</v>
      </c>
      <c r="J22" s="76">
        <f>-SUM(J15:J21)</f>
        <v>-1600000</v>
      </c>
      <c r="K22" s="12"/>
      <c r="L22" s="46"/>
    </row>
    <row r="23" spans="2:12" ht="8.25" customHeight="1">
      <c r="B23" s="42"/>
      <c r="E23" s="12"/>
      <c r="F23" s="78"/>
      <c r="G23" s="78"/>
      <c r="H23" s="78"/>
      <c r="I23" s="78"/>
      <c r="J23" s="78"/>
      <c r="K23" s="12"/>
      <c r="L23" s="46"/>
    </row>
    <row r="24" spans="2:12" ht="14.25" customHeight="1">
      <c r="B24" s="42"/>
      <c r="D24" s="52" t="str">
        <f>MIS!D24</f>
        <v>Marketing expenses</v>
      </c>
      <c r="E24" s="205"/>
      <c r="F24" s="12"/>
      <c r="G24" s="12"/>
      <c r="H24" s="12"/>
      <c r="I24" s="12"/>
      <c r="J24" s="12"/>
      <c r="K24" s="12"/>
      <c r="L24" s="46"/>
    </row>
    <row r="25" spans="2:12" ht="3.75" customHeight="1">
      <c r="B25" s="42"/>
      <c r="D25" s="52"/>
      <c r="E25" s="205"/>
      <c r="F25" s="12"/>
      <c r="G25" s="12"/>
      <c r="H25" s="12"/>
      <c r="I25" s="12"/>
      <c r="J25" s="12"/>
      <c r="K25" s="12"/>
      <c r="L25" s="46"/>
    </row>
    <row r="26" spans="2:12" ht="14.25" customHeight="1">
      <c r="B26" s="42"/>
      <c r="D26" s="53" t="s">
        <v>102</v>
      </c>
      <c r="E26" s="205"/>
      <c r="F26" s="75">
        <f>SUM(MIS!F26:Q26)</f>
        <v>30000</v>
      </c>
      <c r="G26" s="75">
        <f>SUM(MIS!R26:AC26)</f>
        <v>80000</v>
      </c>
      <c r="H26" s="75">
        <f>SUM(MIS!AD26:AO26)</f>
        <v>120000</v>
      </c>
      <c r="I26" s="75">
        <f>SUM(MIS!AP26:BA26)</f>
        <v>160000</v>
      </c>
      <c r="J26" s="75">
        <f>SUM(MIS!BB26:BM26)</f>
        <v>199999.99999999997</v>
      </c>
      <c r="K26" s="222"/>
      <c r="L26" s="46"/>
    </row>
    <row r="27" spans="2:12" ht="4.1500000000000004" customHeight="1">
      <c r="B27" s="42"/>
      <c r="D27" s="53"/>
      <c r="E27" s="12"/>
      <c r="F27" s="75"/>
      <c r="G27" s="75"/>
      <c r="H27" s="75"/>
      <c r="I27" s="75"/>
      <c r="J27" s="75"/>
      <c r="K27" s="12"/>
      <c r="L27" s="46"/>
    </row>
    <row r="28" spans="2:12" ht="14.25" customHeight="1">
      <c r="B28" s="42"/>
      <c r="D28" s="43" t="str">
        <f>+MIS!D28</f>
        <v>Total marketing expenses</v>
      </c>
      <c r="E28" s="44"/>
      <c r="F28" s="76">
        <f>-SUM(F26:F27)</f>
        <v>-30000</v>
      </c>
      <c r="G28" s="76">
        <f>-SUM(G26:G27)</f>
        <v>-80000</v>
      </c>
      <c r="H28" s="76">
        <f>-SUM(H26:H27)</f>
        <v>-120000</v>
      </c>
      <c r="I28" s="76">
        <f>-SUM(I26:I27)</f>
        <v>-160000</v>
      </c>
      <c r="J28" s="76">
        <f>-SUM(J26:J27)</f>
        <v>-199999.99999999997</v>
      </c>
      <c r="K28" s="12"/>
      <c r="L28" s="46"/>
    </row>
    <row r="29" spans="2:12" ht="14.25">
      <c r="B29" s="42"/>
      <c r="E29" s="16"/>
      <c r="F29" s="79"/>
      <c r="G29" s="79"/>
      <c r="H29" s="79"/>
      <c r="I29" s="79"/>
      <c r="J29" s="79"/>
      <c r="L29" s="35"/>
    </row>
    <row r="30" spans="2:12" ht="14.25" customHeight="1">
      <c r="B30" s="42"/>
      <c r="D30" s="54" t="str">
        <f>MIS!D30</f>
        <v>EBITDA</v>
      </c>
      <c r="E30" s="50"/>
      <c r="F30" s="80">
        <f>F11+F22+F28</f>
        <v>-120000</v>
      </c>
      <c r="G30" s="80">
        <f t="shared" ref="G30:J30" si="0">G11+G22+G28</f>
        <v>-70010</v>
      </c>
      <c r="H30" s="80">
        <f t="shared" si="0"/>
        <v>0</v>
      </c>
      <c r="I30" s="80">
        <f t="shared" si="0"/>
        <v>320000</v>
      </c>
      <c r="J30" s="80">
        <f t="shared" si="0"/>
        <v>1200000</v>
      </c>
      <c r="L30" s="35"/>
    </row>
    <row r="31" spans="2:12" ht="14.25" customHeight="1">
      <c r="B31" s="42"/>
      <c r="D31" s="12" t="str">
        <f>MIS!D31</f>
        <v>Interest expense</v>
      </c>
      <c r="E31" s="16"/>
      <c r="F31" s="81">
        <f>SUM(MIS!F31:Q31)</f>
        <v>0</v>
      </c>
      <c r="G31" s="81">
        <f>SUM(MIS!R31:AC31)</f>
        <v>0</v>
      </c>
      <c r="H31" s="81">
        <f>SUM(MIS!AD31:AO31)</f>
        <v>0</v>
      </c>
      <c r="I31" s="81">
        <f>SUM(MIS!AP31:BA31)</f>
        <v>0</v>
      </c>
      <c r="J31" s="81">
        <f>SUM(MIS!BB31:BM31)</f>
        <v>0</v>
      </c>
      <c r="L31" s="35"/>
    </row>
    <row r="32" spans="2:12" ht="14.25" customHeight="1">
      <c r="B32" s="42"/>
      <c r="D32" s="12" t="str">
        <f>MIS!D32</f>
        <v>Depreciation &amp; amortization</v>
      </c>
      <c r="E32" s="16"/>
      <c r="F32" s="81">
        <v>0</v>
      </c>
      <c r="G32" s="81">
        <v>0</v>
      </c>
      <c r="H32" s="81">
        <v>0</v>
      </c>
      <c r="I32" s="81">
        <v>0</v>
      </c>
      <c r="J32" s="81">
        <v>0</v>
      </c>
      <c r="L32" s="35"/>
    </row>
    <row r="33" spans="2:12" ht="14.25" customHeight="1">
      <c r="B33" s="42"/>
      <c r="D33" s="54" t="str">
        <f>MIS!D33</f>
        <v>Profit before taxation</v>
      </c>
      <c r="E33" s="50"/>
      <c r="F33" s="82">
        <f>SUM(F30:F32)</f>
        <v>-120000</v>
      </c>
      <c r="G33" s="82">
        <f>SUM(G30:G32)</f>
        <v>-70010</v>
      </c>
      <c r="H33" s="82">
        <f>SUM(H30:H32)</f>
        <v>0</v>
      </c>
      <c r="I33" s="82">
        <f>SUM(I30:I32)</f>
        <v>320000</v>
      </c>
      <c r="J33" s="82">
        <f>SUM(J30:J32)</f>
        <v>1200000</v>
      </c>
      <c r="L33" s="35"/>
    </row>
    <row r="34" spans="2:12" ht="14.25" customHeight="1">
      <c r="B34" s="42"/>
      <c r="D34" s="55" t="str">
        <f>MIS!D34</f>
        <v>Taxation</v>
      </c>
      <c r="E34" s="16"/>
      <c r="F34" s="81">
        <f>SUM(MIS!F34:Q34)</f>
        <v>0</v>
      </c>
      <c r="G34" s="81">
        <f>SUM(MIS!R34:AC34)</f>
        <v>0</v>
      </c>
      <c r="H34" s="81">
        <f>SUM(MIS!AD34:AO34)</f>
        <v>0</v>
      </c>
      <c r="I34" s="81">
        <f>SUM(MIS!AP34:BA34)</f>
        <v>0</v>
      </c>
      <c r="J34" s="81">
        <f>SUM(MIS!BB34:BM34)</f>
        <v>0</v>
      </c>
      <c r="L34" s="35"/>
    </row>
    <row r="35" spans="2:12" ht="14.25" customHeight="1">
      <c r="B35" s="42"/>
      <c r="D35" s="83" t="str">
        <f>MIS!D35</f>
        <v>Net profit</v>
      </c>
      <c r="E35" s="84"/>
      <c r="F35" s="85">
        <f>+F34+F33</f>
        <v>-120000</v>
      </c>
      <c r="G35" s="85">
        <f>+G34+G33</f>
        <v>-70010</v>
      </c>
      <c r="H35" s="85">
        <f>+H34+H33</f>
        <v>0</v>
      </c>
      <c r="I35" s="85">
        <f>+I34+I33</f>
        <v>320000</v>
      </c>
      <c r="J35" s="85">
        <f>+J34+J33</f>
        <v>1200000</v>
      </c>
      <c r="L35" s="35"/>
    </row>
    <row r="36" spans="2:12" ht="14.25" hidden="1">
      <c r="B36" s="42"/>
      <c r="D36" s="37"/>
      <c r="E36" s="16"/>
      <c r="F36" s="79">
        <f>SUMIF(MIS!$4:$4,'Income Statement'!F$4,MIS!$35:$35)</f>
        <v>-120000</v>
      </c>
      <c r="G36" s="79">
        <f>SUMIF(MIS!$4:$4,'Income Statement'!G$4,MIS!$35:$35)</f>
        <v>-70009.999999999985</v>
      </c>
      <c r="H36" s="79">
        <f>SUMIF(MIS!$4:$4,'Income Statement'!H$4,MIS!$35:$35)</f>
        <v>0</v>
      </c>
      <c r="I36" s="79">
        <f>SUMIF(MIS!$4:$4,'Income Statement'!I$4,MIS!$35:$35)</f>
        <v>320000</v>
      </c>
      <c r="J36" s="79">
        <f>SUMIF(MIS!$4:$4,'Income Statement'!J$4,MIS!$35:$35)</f>
        <v>1199999.9999999998</v>
      </c>
      <c r="L36" s="35"/>
    </row>
    <row r="37" spans="2:12" s="86" customFormat="1" ht="13.5">
      <c r="B37" s="87"/>
      <c r="E37" s="88"/>
      <c r="F37" s="89"/>
      <c r="G37" s="89"/>
      <c r="H37" s="89"/>
      <c r="I37" s="89"/>
      <c r="J37" s="89"/>
      <c r="K37" s="90"/>
      <c r="L37" s="91"/>
    </row>
    <row r="38" spans="2:12" thickBot="1">
      <c r="B38" s="92"/>
      <c r="C38" s="93"/>
      <c r="D38" s="94"/>
      <c r="E38" s="95"/>
      <c r="F38" s="307"/>
      <c r="G38" s="307"/>
      <c r="H38" s="307"/>
      <c r="I38" s="307"/>
      <c r="J38" s="307"/>
      <c r="K38" s="96"/>
      <c r="L38" s="97"/>
    </row>
    <row r="39" spans="2:12" ht="15" customHeight="1">
      <c r="D39" s="98"/>
      <c r="E39" s="12"/>
      <c r="F39" s="17"/>
      <c r="G39" s="12"/>
      <c r="H39" s="12"/>
      <c r="I39" s="12"/>
      <c r="J39" s="12"/>
      <c r="K39" s="12"/>
      <c r="L39" s="12"/>
    </row>
  </sheetData>
  <phoneticPr fontId="92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E994-C39A-4FE5-9DC6-EAA5B9C673EE}">
  <sheetPr>
    <tabColor theme="9" tint="0.59999389629810485"/>
  </sheetPr>
  <dimension ref="A1:M48"/>
  <sheetViews>
    <sheetView showGridLines="0" zoomScale="110" zoomScaleNormal="110" workbookViewId="0">
      <pane xSplit="4" ySplit="5" topLeftCell="E6" activePane="bottomRight" state="frozen"/>
      <selection activeCell="F42" sqref="F42:J42"/>
      <selection pane="topRight" activeCell="F42" sqref="F42:J42"/>
      <selection pane="bottomLeft" activeCell="F42" sqref="F42:J42"/>
      <selection pane="bottomRight" activeCell="K17" sqref="K17"/>
    </sheetView>
  </sheetViews>
  <sheetFormatPr defaultColWidth="0" defaultRowHeight="15" customHeight="1"/>
  <cols>
    <col min="1" max="3" width="2.42578125" style="12" customWidth="1"/>
    <col min="4" max="4" width="40.42578125" style="13" customWidth="1"/>
    <col min="5" max="5" width="3.42578125" style="13" customWidth="1"/>
    <col min="6" max="10" width="15.7109375" style="13" customWidth="1"/>
    <col min="11" max="12" width="2.42578125" style="13" customWidth="1"/>
    <col min="13" max="13" width="2.42578125" style="12" customWidth="1"/>
    <col min="14" max="16384" width="14.42578125" style="12" hidden="1"/>
  </cols>
  <sheetData>
    <row r="1" spans="1:12" s="22" customFormat="1" ht="18.75">
      <c r="A1" s="18"/>
      <c r="B1" s="19" t="e">
        <f>+#REF!</f>
        <v>#REF!</v>
      </c>
      <c r="C1" s="19"/>
      <c r="D1" s="20"/>
      <c r="E1" s="66"/>
      <c r="F1" s="66"/>
      <c r="G1" s="66"/>
      <c r="H1" s="66"/>
      <c r="I1" s="66"/>
      <c r="J1" s="66"/>
      <c r="K1" s="20"/>
      <c r="L1" s="20"/>
    </row>
    <row r="2" spans="1:12" s="22" customFormat="1" ht="17.25">
      <c r="A2" s="23"/>
      <c r="B2" s="146" t="s">
        <v>57</v>
      </c>
      <c r="C2" s="24"/>
      <c r="D2" s="20"/>
      <c r="E2" s="20"/>
      <c r="F2" s="20"/>
      <c r="G2" s="26" t="str">
        <f>+"All amounts are in "&amp;'Assumptions '!D10</f>
        <v>All amounts are in Euro</v>
      </c>
      <c r="H2" s="20"/>
      <c r="I2" s="20"/>
      <c r="J2" s="20"/>
      <c r="K2" s="20"/>
      <c r="L2" s="20"/>
    </row>
    <row r="3" spans="1:12" s="28" customFormat="1" ht="4.1500000000000004" customHeight="1">
      <c r="A3" s="22"/>
      <c r="B3" s="20"/>
      <c r="C3" s="20"/>
      <c r="D3" s="27"/>
      <c r="E3" s="20"/>
      <c r="F3" s="20"/>
      <c r="G3" s="20"/>
      <c r="H3" s="20"/>
      <c r="I3" s="20"/>
      <c r="J3" s="20"/>
      <c r="K3" s="27"/>
      <c r="L3" s="27"/>
    </row>
    <row r="4" spans="1:12" s="22" customFormat="1" ht="14.25" customHeight="1">
      <c r="A4" s="102"/>
      <c r="B4" s="66"/>
      <c r="C4" s="66"/>
      <c r="D4" s="20"/>
      <c r="E4" s="66"/>
      <c r="F4" s="69">
        <v>1</v>
      </c>
      <c r="G4" s="69">
        <f>+F4+1</f>
        <v>2</v>
      </c>
      <c r="H4" s="69">
        <f>+G4+1</f>
        <v>3</v>
      </c>
      <c r="I4" s="69">
        <f>+H4+1</f>
        <v>4</v>
      </c>
      <c r="J4" s="69">
        <f>+I4+1</f>
        <v>5</v>
      </c>
      <c r="K4" s="20"/>
      <c r="L4" s="20"/>
    </row>
    <row r="5" spans="1:12" ht="14.25" hidden="1" customHeight="1">
      <c r="A5" s="37"/>
      <c r="B5" s="66"/>
      <c r="C5" s="66"/>
      <c r="D5" s="66"/>
      <c r="E5" s="66"/>
      <c r="F5" s="156">
        <f>F4*12</f>
        <v>12</v>
      </c>
      <c r="G5" s="156">
        <f>G4*12</f>
        <v>24</v>
      </c>
      <c r="H5" s="156">
        <f>H4*12</f>
        <v>36</v>
      </c>
      <c r="I5" s="156">
        <f>I4*12</f>
        <v>48</v>
      </c>
      <c r="J5" s="156">
        <f>J4*12</f>
        <v>60</v>
      </c>
      <c r="K5" s="20"/>
      <c r="L5" s="20"/>
    </row>
    <row r="6" spans="1:12" ht="14.25" customHeight="1" thickBot="1">
      <c r="A6" s="37"/>
      <c r="B6" s="37"/>
      <c r="C6" s="37"/>
      <c r="D6" s="47"/>
      <c r="E6" s="47"/>
      <c r="F6" s="148"/>
      <c r="G6" s="148"/>
      <c r="H6" s="148"/>
      <c r="I6" s="148"/>
      <c r="J6" s="148"/>
    </row>
    <row r="7" spans="1:12" ht="14.25" customHeight="1">
      <c r="A7" s="37"/>
      <c r="B7" s="149"/>
      <c r="C7" s="99"/>
      <c r="D7" s="150"/>
      <c r="E7" s="150"/>
      <c r="F7" s="151"/>
      <c r="G7" s="151"/>
      <c r="H7" s="151"/>
      <c r="I7" s="151"/>
      <c r="J7" s="151"/>
      <c r="K7" s="31"/>
      <c r="L7" s="32"/>
    </row>
    <row r="8" spans="1:12" ht="14.25">
      <c r="B8" s="42"/>
      <c r="D8" s="52" t="str">
        <f>MBS!D8</f>
        <v>ASSETS</v>
      </c>
      <c r="E8" s="12"/>
      <c r="F8" s="12"/>
      <c r="G8" s="12"/>
      <c r="H8" s="12"/>
      <c r="I8" s="12"/>
      <c r="J8" s="12"/>
      <c r="K8" s="12"/>
      <c r="L8" s="46"/>
    </row>
    <row r="9" spans="1:12" ht="4.5" customHeight="1">
      <c r="B9" s="42"/>
      <c r="D9" s="12"/>
      <c r="E9" s="12"/>
      <c r="F9" s="12"/>
      <c r="G9" s="12"/>
      <c r="H9" s="12"/>
      <c r="I9" s="12"/>
      <c r="J9" s="12"/>
      <c r="K9" s="12"/>
      <c r="L9" s="46"/>
    </row>
    <row r="10" spans="1:12" ht="14.25" customHeight="1">
      <c r="B10" s="42"/>
      <c r="D10" s="37" t="str">
        <f>MBS!D10</f>
        <v>Current Assets</v>
      </c>
      <c r="E10" s="12"/>
      <c r="F10" s="12"/>
      <c r="G10" s="12"/>
      <c r="H10" s="12"/>
      <c r="I10" s="12"/>
      <c r="J10" s="12"/>
      <c r="K10" s="12"/>
      <c r="L10" s="46"/>
    </row>
    <row r="11" spans="1:12" ht="14.25" customHeight="1">
      <c r="B11" s="42"/>
      <c r="D11" s="53" t="str">
        <f>MBS!D11</f>
        <v>Cash</v>
      </c>
      <c r="E11" s="12"/>
      <c r="F11" s="17">
        <f>'Cash Flow'!F43</f>
        <v>-70000</v>
      </c>
      <c r="G11" s="17">
        <f>'Cash Flow'!G43</f>
        <v>-140010</v>
      </c>
      <c r="H11" s="17">
        <f>'Cash Flow'!H43</f>
        <v>-40010</v>
      </c>
      <c r="I11" s="17">
        <f>'Cash Flow'!I43</f>
        <v>279990</v>
      </c>
      <c r="J11" s="17">
        <f>'Cash Flow'!J43</f>
        <v>1479990</v>
      </c>
      <c r="K11" s="12"/>
      <c r="L11" s="46"/>
    </row>
    <row r="12" spans="1:12" ht="14.25" customHeight="1">
      <c r="B12" s="42"/>
      <c r="D12" s="53" t="str">
        <f>MBS!D12</f>
        <v>Inventory</v>
      </c>
      <c r="E12" s="12"/>
      <c r="F12" s="17">
        <f>MBS!Q12</f>
        <v>0</v>
      </c>
      <c r="G12" s="17">
        <f>MBS!AC12</f>
        <v>0</v>
      </c>
      <c r="H12" s="17">
        <f>MBS!AO12</f>
        <v>0</v>
      </c>
      <c r="I12" s="17">
        <f>MBS!BA12</f>
        <v>0</v>
      </c>
      <c r="J12" s="17">
        <f>MBS!BM12</f>
        <v>0</v>
      </c>
      <c r="K12" s="12"/>
      <c r="L12" s="46"/>
    </row>
    <row r="13" spans="1:12" ht="4.1500000000000004" customHeight="1">
      <c r="B13" s="42"/>
      <c r="D13" s="142"/>
      <c r="E13" s="12"/>
      <c r="F13" s="17"/>
      <c r="G13" s="17"/>
      <c r="H13" s="17"/>
      <c r="I13" s="17"/>
      <c r="J13" s="17"/>
      <c r="K13" s="12"/>
      <c r="L13" s="46"/>
    </row>
    <row r="14" spans="1:12" ht="14.25" customHeight="1">
      <c r="B14" s="42"/>
      <c r="D14" s="43" t="str">
        <f>MBS!D14</f>
        <v>Total current assets</v>
      </c>
      <c r="E14" s="44"/>
      <c r="F14" s="131">
        <f>SUM(F11:F12)</f>
        <v>-70000</v>
      </c>
      <c r="G14" s="131">
        <f t="shared" ref="G14:J14" si="0">SUM(G11:G12)</f>
        <v>-140010</v>
      </c>
      <c r="H14" s="131">
        <f t="shared" si="0"/>
        <v>-40010</v>
      </c>
      <c r="I14" s="131">
        <f t="shared" si="0"/>
        <v>279990</v>
      </c>
      <c r="J14" s="131">
        <f t="shared" si="0"/>
        <v>1479990</v>
      </c>
      <c r="K14" s="12"/>
      <c r="L14" s="46"/>
    </row>
    <row r="15" spans="1:12" ht="14.25" customHeight="1">
      <c r="B15" s="42"/>
      <c r="D15" s="12"/>
      <c r="E15" s="12"/>
      <c r="F15" s="17"/>
      <c r="G15" s="17"/>
      <c r="H15" s="17"/>
      <c r="I15" s="17"/>
      <c r="J15" s="17"/>
      <c r="K15" s="12"/>
      <c r="L15" s="46"/>
    </row>
    <row r="16" spans="1:12" ht="14.25" customHeight="1">
      <c r="B16" s="42"/>
      <c r="D16" s="52" t="str">
        <f>MBS!D16</f>
        <v>Non-Current Assets</v>
      </c>
      <c r="E16" s="12"/>
      <c r="F16" s="17"/>
      <c r="G16" s="17"/>
      <c r="H16" s="17"/>
      <c r="I16" s="17"/>
      <c r="J16" s="17"/>
      <c r="K16" s="12"/>
      <c r="L16" s="46"/>
    </row>
    <row r="17" spans="2:12" ht="14.25" customHeight="1">
      <c r="B17" s="42"/>
      <c r="D17" s="223"/>
      <c r="E17" s="12"/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2"/>
      <c r="L17" s="46"/>
    </row>
    <row r="18" spans="2:12" ht="4.1500000000000004" customHeight="1">
      <c r="B18" s="42"/>
      <c r="D18" s="142"/>
      <c r="E18" s="12"/>
      <c r="F18" s="17"/>
      <c r="G18" s="17"/>
      <c r="H18" s="17"/>
      <c r="I18" s="17"/>
      <c r="J18" s="17"/>
      <c r="K18" s="12"/>
      <c r="L18" s="46"/>
    </row>
    <row r="19" spans="2:12" ht="14.25" customHeight="1">
      <c r="B19" s="42"/>
      <c r="D19" s="43" t="str">
        <f>MBS!D19</f>
        <v>Total non-current assets</v>
      </c>
      <c r="E19" s="44"/>
      <c r="F19" s="152">
        <f>SUM(F17:F18)</f>
        <v>0</v>
      </c>
      <c r="G19" s="152">
        <f>SUM(G17:G18)</f>
        <v>0</v>
      </c>
      <c r="H19" s="152">
        <f>SUM(H17:H18)</f>
        <v>0</v>
      </c>
      <c r="I19" s="152">
        <f>SUM(I17:I18)</f>
        <v>0</v>
      </c>
      <c r="J19" s="152">
        <f>SUM(J17:J18)</f>
        <v>0</v>
      </c>
      <c r="K19" s="12"/>
      <c r="L19" s="46"/>
    </row>
    <row r="20" spans="2:12" ht="14.25">
      <c r="B20" s="42"/>
      <c r="D20" s="12"/>
      <c r="E20" s="12"/>
      <c r="F20" s="12"/>
      <c r="G20" s="12"/>
      <c r="H20" s="12"/>
      <c r="I20" s="12"/>
      <c r="J20" s="12"/>
      <c r="K20" s="12"/>
      <c r="L20" s="46"/>
    </row>
    <row r="21" spans="2:12" ht="14.25">
      <c r="B21" s="42"/>
      <c r="D21" s="153" t="str">
        <f>MBS!D21</f>
        <v>TOTAL ASSETS</v>
      </c>
      <c r="E21" s="122"/>
      <c r="F21" s="123">
        <f>F19+F14</f>
        <v>-70000</v>
      </c>
      <c r="G21" s="123">
        <f>G19+G14</f>
        <v>-140010</v>
      </c>
      <c r="H21" s="123">
        <f>H19+H14</f>
        <v>-40010</v>
      </c>
      <c r="I21" s="123">
        <f>I19+I14</f>
        <v>279990</v>
      </c>
      <c r="J21" s="123">
        <f>J19+J14</f>
        <v>1479990</v>
      </c>
      <c r="K21" s="12"/>
      <c r="L21" s="46"/>
    </row>
    <row r="22" spans="2:12" ht="14.25" customHeight="1">
      <c r="B22" s="42"/>
      <c r="D22" s="12"/>
      <c r="E22" s="12"/>
      <c r="F22" s="12"/>
      <c r="G22" s="12"/>
      <c r="H22" s="12"/>
      <c r="I22" s="12"/>
      <c r="J22" s="12"/>
      <c r="K22" s="12"/>
      <c r="L22" s="46"/>
    </row>
    <row r="23" spans="2:12" ht="15.75" customHeight="1">
      <c r="B23" s="42"/>
      <c r="D23" s="154" t="str">
        <f>MBS!D23</f>
        <v>LIABILITIES</v>
      </c>
      <c r="E23" s="12"/>
      <c r="F23" s="12"/>
      <c r="G23" s="12"/>
      <c r="H23" s="12"/>
      <c r="I23" s="12"/>
      <c r="J23" s="12"/>
      <c r="K23" s="12"/>
      <c r="L23" s="46"/>
    </row>
    <row r="24" spans="2:12" ht="4.5" customHeight="1">
      <c r="B24" s="42"/>
      <c r="D24" s="12"/>
      <c r="E24" s="12"/>
      <c r="F24" s="12"/>
      <c r="G24" s="12"/>
      <c r="H24" s="12"/>
      <c r="I24" s="12"/>
      <c r="J24" s="12"/>
      <c r="K24" s="12"/>
      <c r="L24" s="46"/>
    </row>
    <row r="25" spans="2:12" ht="14.25" customHeight="1">
      <c r="B25" s="42"/>
      <c r="D25" s="37" t="str">
        <f>MBS!D25</f>
        <v>Current Liabilities</v>
      </c>
      <c r="E25" s="12"/>
      <c r="F25" s="12"/>
      <c r="G25" s="12"/>
      <c r="H25" s="12"/>
      <c r="I25" s="12"/>
      <c r="J25" s="12"/>
      <c r="K25" s="12"/>
      <c r="L25" s="46"/>
    </row>
    <row r="26" spans="2:12" ht="14.25" customHeight="1">
      <c r="B26" s="42"/>
      <c r="D26" s="53" t="str">
        <f>MBS!D26</f>
        <v>Tax payable</v>
      </c>
      <c r="E26" s="12"/>
      <c r="F26" s="17">
        <f>MBS!Q26</f>
        <v>0</v>
      </c>
      <c r="G26" s="17">
        <f>MBS!AC26</f>
        <v>0</v>
      </c>
      <c r="H26" s="17">
        <f>MBS!AO26</f>
        <v>0</v>
      </c>
      <c r="I26" s="17">
        <f>MBS!BA26</f>
        <v>0</v>
      </c>
      <c r="J26" s="17">
        <f>MBS!BM26</f>
        <v>0</v>
      </c>
      <c r="K26" s="12"/>
      <c r="L26" s="46"/>
    </row>
    <row r="27" spans="2:12" ht="14.25" customHeight="1">
      <c r="B27" s="42"/>
      <c r="D27" s="53" t="str">
        <f>MBS!D27</f>
        <v>Accrued expenses</v>
      </c>
      <c r="E27" s="12"/>
      <c r="F27" s="17">
        <f>MBS!Q27</f>
        <v>0</v>
      </c>
      <c r="G27" s="17">
        <f>MBS!AC27</f>
        <v>0</v>
      </c>
      <c r="H27" s="17">
        <f>MBS!AO27</f>
        <v>0</v>
      </c>
      <c r="I27" s="17">
        <f>MBS!BA27</f>
        <v>0</v>
      </c>
      <c r="J27" s="17">
        <f>MBS!BM27</f>
        <v>0</v>
      </c>
      <c r="K27" s="12"/>
      <c r="L27" s="46"/>
    </row>
    <row r="28" spans="2:12" ht="14.25" customHeight="1">
      <c r="B28" s="42"/>
      <c r="D28" s="53" t="str">
        <f>MBS!D28</f>
        <v>Payroll</v>
      </c>
      <c r="E28" s="12"/>
      <c r="F28" s="17">
        <f>MBS!Q28</f>
        <v>0</v>
      </c>
      <c r="G28" s="17">
        <f>MBS!AC28</f>
        <v>0</v>
      </c>
      <c r="H28" s="17">
        <f>MBS!AO28</f>
        <v>0</v>
      </c>
      <c r="I28" s="17">
        <f>MBS!BA28</f>
        <v>0</v>
      </c>
      <c r="J28" s="17">
        <f>MBS!BM28</f>
        <v>0</v>
      </c>
      <c r="K28" s="12"/>
      <c r="L28" s="46"/>
    </row>
    <row r="29" spans="2:12" ht="4.1500000000000004" customHeight="1">
      <c r="B29" s="42"/>
      <c r="D29" s="142"/>
      <c r="E29" s="12"/>
      <c r="F29" s="17"/>
      <c r="G29" s="17"/>
      <c r="H29" s="17"/>
      <c r="I29" s="17"/>
      <c r="J29" s="17"/>
      <c r="K29" s="12"/>
      <c r="L29" s="46"/>
    </row>
    <row r="30" spans="2:12" ht="14.25" customHeight="1">
      <c r="B30" s="42"/>
      <c r="D30" s="43" t="str">
        <f>MBS!D30</f>
        <v>Total current liabilities</v>
      </c>
      <c r="E30" s="44"/>
      <c r="F30" s="131">
        <f>SUM(F26:F29)</f>
        <v>0</v>
      </c>
      <c r="G30" s="152">
        <f>SUM(G26:G29)</f>
        <v>0</v>
      </c>
      <c r="H30" s="152">
        <f>SUM(H26:H29)</f>
        <v>0</v>
      </c>
      <c r="I30" s="152">
        <f>SUM(I26:I29)</f>
        <v>0</v>
      </c>
      <c r="J30" s="152">
        <f>SUM(J26:J29)</f>
        <v>0</v>
      </c>
      <c r="K30" s="12"/>
      <c r="L30" s="46"/>
    </row>
    <row r="31" spans="2:12" ht="14.25" customHeight="1">
      <c r="B31" s="42"/>
      <c r="D31" s="12"/>
      <c r="E31" s="12"/>
      <c r="F31" s="17"/>
      <c r="G31" s="17"/>
      <c r="H31" s="17"/>
      <c r="I31" s="17"/>
      <c r="J31" s="17"/>
      <c r="K31" s="12"/>
      <c r="L31" s="46"/>
    </row>
    <row r="32" spans="2:12" ht="14.25" customHeight="1">
      <c r="B32" s="42"/>
      <c r="D32" s="52" t="str">
        <f>MBS!D32</f>
        <v>Non-Current Liabilities</v>
      </c>
      <c r="E32" s="12"/>
      <c r="F32" s="12"/>
      <c r="G32" s="12"/>
      <c r="H32" s="12"/>
      <c r="I32" s="12"/>
      <c r="J32" s="12"/>
      <c r="K32" s="12"/>
      <c r="L32" s="46"/>
    </row>
    <row r="33" spans="2:12" ht="14.25" customHeight="1">
      <c r="B33" s="42"/>
      <c r="D33" s="53" t="str">
        <f>MBS!D33</f>
        <v>Loan-1</v>
      </c>
      <c r="E33" s="12"/>
      <c r="F33" s="17">
        <f>MBS!Q33</f>
        <v>0</v>
      </c>
      <c r="G33" s="17">
        <f>MBS!AC33</f>
        <v>0</v>
      </c>
      <c r="H33" s="17">
        <f>MBS!AO33</f>
        <v>0</v>
      </c>
      <c r="I33" s="17">
        <f>MBS!BA33</f>
        <v>0</v>
      </c>
      <c r="J33" s="17">
        <f>MBS!BM33</f>
        <v>0</v>
      </c>
      <c r="K33" s="12"/>
      <c r="L33" s="46"/>
    </row>
    <row r="34" spans="2:12" ht="14.25" customHeight="1">
      <c r="B34" s="42"/>
      <c r="D34" s="53" t="str">
        <f>MBS!D34</f>
        <v>Loan-2</v>
      </c>
      <c r="E34" s="12"/>
      <c r="F34" s="17">
        <f>MBS!Q34</f>
        <v>0</v>
      </c>
      <c r="G34" s="17">
        <f>MBS!AC34</f>
        <v>0</v>
      </c>
      <c r="H34" s="17">
        <f>MBS!AO34</f>
        <v>0</v>
      </c>
      <c r="I34" s="17">
        <f>MBS!BA34</f>
        <v>0</v>
      </c>
      <c r="J34" s="17">
        <f>MBS!BM34</f>
        <v>0</v>
      </c>
      <c r="K34" s="12"/>
      <c r="L34" s="46"/>
    </row>
    <row r="35" spans="2:12" ht="4.5" customHeight="1">
      <c r="B35" s="42"/>
      <c r="D35" s="142"/>
      <c r="E35" s="12"/>
      <c r="F35" s="12"/>
      <c r="G35" s="12"/>
      <c r="H35" s="12"/>
      <c r="I35" s="12"/>
      <c r="J35" s="12"/>
      <c r="K35" s="12"/>
      <c r="L35" s="46"/>
    </row>
    <row r="36" spans="2:12" ht="14.25" customHeight="1">
      <c r="B36" s="42"/>
      <c r="D36" s="54" t="str">
        <f>MBS!D36</f>
        <v>TOTAL LIABILITIES</v>
      </c>
      <c r="E36" s="43"/>
      <c r="F36" s="76">
        <f t="shared" ref="F36:I36" si="1">F30+F33+F34</f>
        <v>0</v>
      </c>
      <c r="G36" s="76">
        <f t="shared" si="1"/>
        <v>0</v>
      </c>
      <c r="H36" s="76">
        <f t="shared" si="1"/>
        <v>0</v>
      </c>
      <c r="I36" s="76">
        <f t="shared" si="1"/>
        <v>0</v>
      </c>
      <c r="J36" s="76">
        <f>J30+J33+J34</f>
        <v>0</v>
      </c>
      <c r="K36" s="12"/>
      <c r="L36" s="46"/>
    </row>
    <row r="37" spans="2:12" ht="14.25" customHeight="1">
      <c r="B37" s="42"/>
      <c r="D37" s="12"/>
      <c r="E37" s="12"/>
      <c r="F37" s="12"/>
      <c r="G37" s="12"/>
      <c r="H37" s="12"/>
      <c r="I37" s="12"/>
      <c r="J37" s="12"/>
      <c r="K37" s="12"/>
      <c r="L37" s="46"/>
    </row>
    <row r="38" spans="2:12" ht="14.25" customHeight="1">
      <c r="B38" s="42"/>
      <c r="D38" s="52" t="str">
        <f>+MBS!D38</f>
        <v>EQUITY</v>
      </c>
      <c r="E38" s="12"/>
      <c r="F38" s="12"/>
      <c r="G38" s="12"/>
      <c r="H38" s="12"/>
      <c r="I38" s="12"/>
      <c r="J38" s="12"/>
      <c r="K38" s="12"/>
      <c r="L38" s="46"/>
    </row>
    <row r="39" spans="2:12" ht="4.5" customHeight="1">
      <c r="B39" s="42"/>
      <c r="D39" s="12"/>
      <c r="E39" s="12"/>
      <c r="F39" s="12"/>
      <c r="G39" s="12"/>
      <c r="H39" s="12"/>
      <c r="I39" s="12"/>
      <c r="J39" s="12"/>
      <c r="K39" s="12"/>
      <c r="L39" s="46"/>
    </row>
    <row r="40" spans="2:12" ht="14.25" customHeight="1">
      <c r="B40" s="42"/>
      <c r="D40" s="53" t="str">
        <f>MBS!D40</f>
        <v>Equity</v>
      </c>
      <c r="E40" s="12"/>
      <c r="F40" s="17">
        <f>MBS!Q40</f>
        <v>50000</v>
      </c>
      <c r="G40" s="17">
        <f>MBS!AC40</f>
        <v>50000</v>
      </c>
      <c r="H40" s="17">
        <f>MBS!AO40</f>
        <v>150000</v>
      </c>
      <c r="I40" s="17">
        <f>MBS!BA40</f>
        <v>150000</v>
      </c>
      <c r="J40" s="17">
        <f>MBS!BM40</f>
        <v>150000</v>
      </c>
      <c r="K40" s="12"/>
      <c r="L40" s="46"/>
    </row>
    <row r="41" spans="2:12" ht="14.25" customHeight="1">
      <c r="B41" s="42"/>
      <c r="D41" s="53" t="str">
        <f>MBS!D41</f>
        <v>Drawings</v>
      </c>
      <c r="E41" s="12"/>
      <c r="F41" s="17">
        <f>MBS!F41</f>
        <v>0</v>
      </c>
      <c r="G41" s="17">
        <f>F41</f>
        <v>0</v>
      </c>
      <c r="H41" s="17">
        <f>G41</f>
        <v>0</v>
      </c>
      <c r="I41" s="17">
        <f>H41</f>
        <v>0</v>
      </c>
      <c r="J41" s="17">
        <f>I41</f>
        <v>0</v>
      </c>
      <c r="K41" s="12"/>
      <c r="L41" s="46"/>
    </row>
    <row r="42" spans="2:12" ht="14.25" customHeight="1">
      <c r="B42" s="42"/>
      <c r="D42" s="53" t="str">
        <f>MBS!D42</f>
        <v>Retained earnings</v>
      </c>
      <c r="E42" s="12"/>
      <c r="F42" s="17">
        <f>MBS!Q42</f>
        <v>-120000</v>
      </c>
      <c r="G42" s="17">
        <f>MBS!AC42</f>
        <v>-190009.99999999991</v>
      </c>
      <c r="H42" s="17">
        <f>MBS!AO42</f>
        <v>-190009.99999999991</v>
      </c>
      <c r="I42" s="17">
        <f>MBS!BA42</f>
        <v>129990.00000000003</v>
      </c>
      <c r="J42" s="17">
        <f>MBS!BM42</f>
        <v>1329990</v>
      </c>
      <c r="K42" s="12"/>
      <c r="L42" s="46"/>
    </row>
    <row r="43" spans="2:12" ht="4.5" customHeight="1">
      <c r="B43" s="42"/>
      <c r="D43" s="142"/>
      <c r="E43" s="12"/>
      <c r="F43" s="12"/>
      <c r="G43" s="12"/>
      <c r="H43" s="12"/>
      <c r="I43" s="12"/>
      <c r="J43" s="12"/>
      <c r="K43" s="12"/>
      <c r="L43" s="46"/>
    </row>
    <row r="44" spans="2:12" ht="14.25" customHeight="1">
      <c r="B44" s="42"/>
      <c r="D44" s="43" t="str">
        <f>+MBS!D44</f>
        <v>Total equity</v>
      </c>
      <c r="E44" s="43"/>
      <c r="F44" s="45">
        <f>SUM(F40:F43)</f>
        <v>-70000</v>
      </c>
      <c r="G44" s="45">
        <f>SUM(G40:G43)</f>
        <v>-140009.99999999991</v>
      </c>
      <c r="H44" s="45">
        <f>SUM(H40:H43)</f>
        <v>-40009.999999999913</v>
      </c>
      <c r="I44" s="45">
        <f>SUM(I40:I43)</f>
        <v>279990</v>
      </c>
      <c r="J44" s="45">
        <f>SUM(J40:J43)</f>
        <v>1479990</v>
      </c>
      <c r="K44" s="12"/>
      <c r="L44" s="46"/>
    </row>
    <row r="45" spans="2:12" ht="14.25">
      <c r="B45" s="42"/>
      <c r="D45" s="12"/>
      <c r="E45" s="12"/>
      <c r="F45" s="12"/>
      <c r="G45" s="12"/>
      <c r="H45" s="12"/>
      <c r="I45" s="12"/>
      <c r="J45" s="12"/>
      <c r="K45" s="12"/>
      <c r="L45" s="46"/>
    </row>
    <row r="46" spans="2:12" ht="14.25" customHeight="1">
      <c r="B46" s="42"/>
      <c r="D46" s="83" t="str">
        <f>+MBS!D46</f>
        <v>TOTAL EQUITY AND LIABILITIES</v>
      </c>
      <c r="E46" s="122"/>
      <c r="F46" s="123">
        <f>+F36+F44</f>
        <v>-70000</v>
      </c>
      <c r="G46" s="123">
        <f>+G36+G44</f>
        <v>-140009.99999999991</v>
      </c>
      <c r="H46" s="123">
        <f>+H36+H44</f>
        <v>-40009.999999999913</v>
      </c>
      <c r="I46" s="123">
        <f>+I36+I44</f>
        <v>279990</v>
      </c>
      <c r="J46" s="123">
        <f>+J36+J44</f>
        <v>1479990</v>
      </c>
      <c r="K46" s="12"/>
      <c r="L46" s="46"/>
    </row>
    <row r="47" spans="2:12" ht="4.1500000000000004" customHeight="1" thickBot="1">
      <c r="B47" s="92"/>
      <c r="C47" s="93"/>
      <c r="D47" s="96"/>
      <c r="E47" s="96"/>
      <c r="F47" s="96"/>
      <c r="G47" s="96"/>
      <c r="H47" s="96"/>
      <c r="I47" s="96"/>
      <c r="J47" s="96"/>
      <c r="K47" s="96"/>
      <c r="L47" s="97"/>
    </row>
    <row r="48" spans="2:12" ht="15" customHeight="1">
      <c r="F48" s="49">
        <f>F46-F21</f>
        <v>0</v>
      </c>
      <c r="G48" s="49">
        <f t="shared" ref="G48:J48" si="2">G46-G21</f>
        <v>0</v>
      </c>
      <c r="H48" s="49">
        <f t="shared" si="2"/>
        <v>8.7311491370201111E-11</v>
      </c>
      <c r="I48" s="49">
        <f t="shared" si="2"/>
        <v>0</v>
      </c>
      <c r="J48" s="49">
        <f t="shared" si="2"/>
        <v>0</v>
      </c>
    </row>
  </sheetData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05E1-554A-44C0-AE92-2B904DB7FC4B}">
  <sheetPr>
    <tabColor theme="9" tint="0.59999389629810485"/>
  </sheetPr>
  <dimension ref="A1:M46"/>
  <sheetViews>
    <sheetView showGridLines="0" zoomScale="115" zoomScaleNormal="115" workbookViewId="0">
      <pane xSplit="4" ySplit="4" topLeftCell="E5" activePane="bottomRight" state="frozen"/>
      <selection activeCell="F25" sqref="F25"/>
      <selection pane="topRight" activeCell="F25" sqref="F25"/>
      <selection pane="bottomLeft" activeCell="F25" sqref="F25"/>
      <selection pane="bottomRight" activeCell="F19" sqref="F19"/>
    </sheetView>
  </sheetViews>
  <sheetFormatPr defaultColWidth="0" defaultRowHeight="15" customHeight="1"/>
  <cols>
    <col min="1" max="3" width="2.42578125" style="12" customWidth="1"/>
    <col min="4" max="4" width="40.42578125" style="12" customWidth="1"/>
    <col min="5" max="5" width="3.42578125" style="13" customWidth="1"/>
    <col min="6" max="10" width="15.7109375" style="13" customWidth="1"/>
    <col min="11" max="12" width="2.42578125" style="13" customWidth="1"/>
    <col min="13" max="13" width="2.42578125" style="12" customWidth="1"/>
    <col min="14" max="16384" width="14.42578125" style="12" hidden="1"/>
  </cols>
  <sheetData>
    <row r="1" spans="1:12" s="22" customFormat="1" ht="18.75">
      <c r="A1" s="18"/>
      <c r="B1" s="19" t="str">
        <f>'Assumptions '!D11</f>
        <v>Dopot platform</v>
      </c>
      <c r="C1" s="19"/>
      <c r="D1" s="20"/>
      <c r="E1" s="66"/>
      <c r="F1" s="66"/>
      <c r="G1" s="66"/>
      <c r="H1" s="66"/>
      <c r="I1" s="66"/>
      <c r="J1" s="66"/>
      <c r="K1" s="20"/>
      <c r="L1" s="20"/>
    </row>
    <row r="2" spans="1:12" s="22" customFormat="1" ht="17.25">
      <c r="A2" s="23"/>
      <c r="B2" s="146" t="s">
        <v>61</v>
      </c>
      <c r="C2" s="24"/>
      <c r="D2" s="20"/>
      <c r="E2" s="20"/>
      <c r="F2" s="20"/>
      <c r="G2" s="26" t="str">
        <f>+"All amounts are in "&amp;'Assumptions '!$D$10</f>
        <v>All amounts are in Euro</v>
      </c>
      <c r="H2" s="20"/>
      <c r="I2" s="20"/>
      <c r="J2" s="20"/>
      <c r="K2" s="20"/>
      <c r="L2" s="20"/>
    </row>
    <row r="3" spans="1:12" s="11" customFormat="1" ht="4.1500000000000004" customHeight="1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s="22" customFormat="1" ht="14.25" customHeight="1">
      <c r="A4" s="102"/>
      <c r="B4" s="103"/>
      <c r="C4" s="66"/>
      <c r="D4" s="20"/>
      <c r="E4" s="66"/>
      <c r="F4" s="69">
        <v>1</v>
      </c>
      <c r="G4" s="69">
        <f>+F4+1</f>
        <v>2</v>
      </c>
      <c r="H4" s="69">
        <f>+G4+1</f>
        <v>3</v>
      </c>
      <c r="I4" s="69">
        <f>+H4+1</f>
        <v>4</v>
      </c>
      <c r="J4" s="69">
        <f>+I4+1</f>
        <v>5</v>
      </c>
      <c r="K4" s="20"/>
      <c r="L4" s="20"/>
    </row>
    <row r="5" spans="1:12" s="22" customFormat="1" ht="14.25" customHeight="1" thickBot="1">
      <c r="A5" s="102"/>
      <c r="B5" s="102"/>
      <c r="C5" s="102"/>
      <c r="D5" s="104"/>
      <c r="E5" s="102"/>
      <c r="F5" s="105"/>
      <c r="G5" s="105"/>
      <c r="H5" s="105"/>
      <c r="I5" s="105"/>
      <c r="J5" s="105"/>
    </row>
    <row r="6" spans="1:12" s="22" customFormat="1" ht="14.25" customHeight="1">
      <c r="A6" s="102"/>
      <c r="B6" s="106"/>
      <c r="C6" s="107"/>
      <c r="D6" s="108"/>
      <c r="E6" s="107"/>
      <c r="F6" s="109"/>
      <c r="G6" s="109"/>
      <c r="H6" s="109"/>
      <c r="I6" s="109"/>
      <c r="J6" s="109"/>
      <c r="K6" s="110"/>
      <c r="L6" s="111"/>
    </row>
    <row r="7" spans="1:12" ht="14.25" customHeight="1">
      <c r="B7" s="42"/>
      <c r="D7" s="52" t="str">
        <f>+MCF!D9</f>
        <v>CASH FLOWS FROM OPERATING ACTIVITIES</v>
      </c>
      <c r="E7" s="16"/>
      <c r="F7" s="16"/>
      <c r="G7" s="16"/>
      <c r="H7" s="16"/>
      <c r="I7" s="16"/>
      <c r="J7" s="16"/>
      <c r="L7" s="35"/>
    </row>
    <row r="8" spans="1:12" ht="4.1500000000000004" customHeight="1">
      <c r="B8" s="42"/>
      <c r="D8" s="52"/>
      <c r="E8" s="16"/>
      <c r="F8" s="16"/>
      <c r="G8" s="16"/>
      <c r="H8" s="16"/>
      <c r="I8" s="16"/>
      <c r="J8" s="16"/>
      <c r="L8" s="35"/>
    </row>
    <row r="9" spans="1:12" ht="14.25" customHeight="1">
      <c r="B9" s="42"/>
      <c r="D9" s="12" t="str">
        <f>+MCF!D11</f>
        <v>Profit Before Tax</v>
      </c>
      <c r="E9" s="16"/>
      <c r="F9" s="15">
        <f>'Income Statement'!F33</f>
        <v>-120000</v>
      </c>
      <c r="G9" s="15">
        <f>'Income Statement'!G33</f>
        <v>-70010</v>
      </c>
      <c r="H9" s="15">
        <f>'Income Statement'!H33</f>
        <v>0</v>
      </c>
      <c r="I9" s="15">
        <f>'Income Statement'!I33</f>
        <v>320000</v>
      </c>
      <c r="J9" s="15">
        <f>'Income Statement'!J33</f>
        <v>1200000</v>
      </c>
      <c r="L9" s="35"/>
    </row>
    <row r="10" spans="1:12" ht="4.1500000000000004" customHeight="1">
      <c r="B10" s="42"/>
      <c r="D10" s="52"/>
      <c r="E10" s="16"/>
      <c r="F10" s="15"/>
      <c r="G10" s="15"/>
      <c r="H10" s="15"/>
      <c r="I10" s="15"/>
      <c r="J10" s="15"/>
      <c r="L10" s="35"/>
    </row>
    <row r="11" spans="1:12" ht="14.25" customHeight="1">
      <c r="B11" s="42"/>
      <c r="D11" s="52" t="str">
        <f>+MCF!D13</f>
        <v>Adjustments for:</v>
      </c>
      <c r="E11" s="16"/>
      <c r="F11" s="16"/>
      <c r="G11" s="16"/>
      <c r="H11" s="16"/>
      <c r="I11" s="16"/>
      <c r="J11" s="16"/>
      <c r="L11" s="35"/>
    </row>
    <row r="12" spans="1:12" ht="14.25" customHeight="1">
      <c r="B12" s="42"/>
      <c r="D12" s="53" t="str">
        <f>+MCF!D14</f>
        <v>Interest expense</v>
      </c>
      <c r="E12" s="16"/>
      <c r="F12" s="15">
        <f>SUM(MCF!F14:Q14)</f>
        <v>0</v>
      </c>
      <c r="G12" s="15">
        <f>SUM(MCF!R14:AC14)</f>
        <v>0</v>
      </c>
      <c r="H12" s="15">
        <f>SUM(MCF!AD14:AO14)</f>
        <v>0</v>
      </c>
      <c r="I12" s="15">
        <f>SUM(MCF!AP14:BA14)</f>
        <v>0</v>
      </c>
      <c r="J12" s="15">
        <f>SUM(MCF!BB14:BM14)</f>
        <v>0</v>
      </c>
      <c r="L12" s="35"/>
    </row>
    <row r="13" spans="1:12" ht="14.25" customHeight="1">
      <c r="B13" s="42"/>
      <c r="D13" s="53" t="str">
        <f>+MCF!D15</f>
        <v>Depreciation &amp; amortization</v>
      </c>
      <c r="E13" s="16"/>
      <c r="F13" s="15">
        <f>-'Income Statement'!F32</f>
        <v>0</v>
      </c>
      <c r="G13" s="15">
        <f>-'Income Statement'!G32</f>
        <v>0</v>
      </c>
      <c r="H13" s="15">
        <f>-'Income Statement'!H32</f>
        <v>0</v>
      </c>
      <c r="I13" s="15">
        <f>-'Income Statement'!I32</f>
        <v>0</v>
      </c>
      <c r="J13" s="15">
        <f>-'Income Statement'!J32</f>
        <v>0</v>
      </c>
      <c r="L13" s="35"/>
    </row>
    <row r="14" spans="1:12" ht="4.1500000000000004" customHeight="1">
      <c r="B14" s="42"/>
      <c r="D14" s="112"/>
      <c r="E14" s="16"/>
      <c r="F14" s="15"/>
      <c r="G14" s="15"/>
      <c r="H14" s="15"/>
      <c r="I14" s="15"/>
      <c r="J14" s="15"/>
      <c r="L14" s="35"/>
    </row>
    <row r="15" spans="1:12" ht="14.25" customHeight="1">
      <c r="B15" s="42"/>
      <c r="D15" s="44" t="str">
        <f>+MCF!D17</f>
        <v>Operating profit before working capital changes</v>
      </c>
      <c r="E15" s="50"/>
      <c r="F15" s="113">
        <f>SUM(F9:F14)</f>
        <v>-120000</v>
      </c>
      <c r="G15" s="113">
        <f>SUM(G9:G14)</f>
        <v>-70010</v>
      </c>
      <c r="H15" s="113">
        <f>SUM(H9:H14)</f>
        <v>0</v>
      </c>
      <c r="I15" s="113">
        <f>SUM(I9:I14)</f>
        <v>320000</v>
      </c>
      <c r="J15" s="113">
        <f>SUM(J9:J14)</f>
        <v>1200000</v>
      </c>
      <c r="L15" s="35"/>
    </row>
    <row r="16" spans="1:12" ht="4.1500000000000004" customHeight="1">
      <c r="B16" s="42"/>
      <c r="E16" s="16"/>
      <c r="F16" s="15"/>
      <c r="G16" s="15"/>
      <c r="H16" s="15"/>
      <c r="I16" s="15"/>
      <c r="J16" s="15"/>
      <c r="L16" s="35"/>
    </row>
    <row r="17" spans="2:12" ht="14.25" customHeight="1">
      <c r="B17" s="42"/>
      <c r="D17" s="52" t="str">
        <f>+MCF!D19</f>
        <v>Effect on cash flow due to working capital changes:</v>
      </c>
      <c r="E17" s="16"/>
      <c r="F17" s="16"/>
      <c r="G17" s="16"/>
      <c r="H17" s="16"/>
      <c r="I17" s="16"/>
      <c r="J17" s="16"/>
      <c r="L17" s="35"/>
    </row>
    <row r="18" spans="2:12" ht="14.25" customHeight="1">
      <c r="B18" s="42"/>
      <c r="D18" s="53" t="str">
        <f>+MCF!D20</f>
        <v>Inventory Purchased</v>
      </c>
      <c r="E18" s="16"/>
      <c r="F18" s="15">
        <f>SUM(MCF!F20:Q20)</f>
        <v>0</v>
      </c>
      <c r="G18" s="15">
        <f>SUM(MCF!R20:AC20)</f>
        <v>0</v>
      </c>
      <c r="H18" s="15">
        <f>SUM(MCF!AD20:AO20)</f>
        <v>0</v>
      </c>
      <c r="I18" s="15">
        <f>SUM(MCF!AP20:BA20)</f>
        <v>0</v>
      </c>
      <c r="J18" s="15">
        <f>SUM(MCF!BB20:BM20)</f>
        <v>0</v>
      </c>
      <c r="L18" s="35"/>
    </row>
    <row r="19" spans="2:12" ht="14.25" customHeight="1">
      <c r="B19" s="42"/>
      <c r="D19" s="53" t="str">
        <f>+MCF!D21</f>
        <v>Adjustment For Inventory</v>
      </c>
      <c r="E19" s="16"/>
      <c r="F19" s="15">
        <f>SUM(MCF!F21:Q21)</f>
        <v>0</v>
      </c>
      <c r="G19" s="15">
        <f>SUM(MCF!R21:AC21)</f>
        <v>0</v>
      </c>
      <c r="H19" s="15">
        <f>SUM(MCF!AD21:AO21)</f>
        <v>0</v>
      </c>
      <c r="I19" s="15">
        <f>SUM(MCF!AP21:BA21)</f>
        <v>0</v>
      </c>
      <c r="J19" s="15">
        <f>SUM(MCF!BB21:BM21)</f>
        <v>0</v>
      </c>
      <c r="L19" s="35"/>
    </row>
    <row r="20" spans="2:12" ht="14.25" customHeight="1">
      <c r="B20" s="42"/>
      <c r="D20" s="53" t="str">
        <f>+MCF!D22</f>
        <v>Inventory</v>
      </c>
      <c r="E20" s="16"/>
      <c r="F20" s="15">
        <f>SUM(MCF!F22:Q22)</f>
        <v>0</v>
      </c>
      <c r="G20" s="15">
        <f>SUM(MCF!R22:AC22)</f>
        <v>0</v>
      </c>
      <c r="H20" s="15">
        <f>SUM(MCF!AD22:AO22)</f>
        <v>0</v>
      </c>
      <c r="I20" s="15">
        <f>SUM(MCF!AP22:BA22)</f>
        <v>0</v>
      </c>
      <c r="J20" s="15">
        <f>SUM(MCF!BB22:BM22)</f>
        <v>0</v>
      </c>
      <c r="L20" s="35"/>
    </row>
    <row r="21" spans="2:12" ht="4.1500000000000004" customHeight="1">
      <c r="B21" s="42"/>
      <c r="D21" s="112"/>
      <c r="E21" s="16"/>
      <c r="F21" s="15"/>
      <c r="G21" s="15"/>
      <c r="H21" s="15"/>
      <c r="I21" s="15"/>
      <c r="J21" s="15"/>
      <c r="L21" s="35"/>
    </row>
    <row r="22" spans="2:12" ht="14.25" customHeight="1">
      <c r="B22" s="42"/>
      <c r="D22" s="44" t="str">
        <f>+MCF!D24</f>
        <v>Total working capital changes</v>
      </c>
      <c r="E22" s="50"/>
      <c r="F22" s="113">
        <f>SUM(F18:F21)</f>
        <v>0</v>
      </c>
      <c r="G22" s="113">
        <f>SUM(G18:G21)</f>
        <v>0</v>
      </c>
      <c r="H22" s="113">
        <f>SUM(H18:H21)</f>
        <v>0</v>
      </c>
      <c r="I22" s="113">
        <f>SUM(I18:I21)</f>
        <v>0</v>
      </c>
      <c r="J22" s="113">
        <f>SUM(J18:J21)</f>
        <v>0</v>
      </c>
      <c r="L22" s="35"/>
    </row>
    <row r="23" spans="2:12" ht="14.25" customHeight="1">
      <c r="B23" s="42"/>
      <c r="D23" s="12" t="str">
        <f>+MCF!D25</f>
        <v>Interest paid</v>
      </c>
      <c r="E23" s="16"/>
      <c r="F23" s="15">
        <v>0</v>
      </c>
      <c r="G23" s="15">
        <v>0</v>
      </c>
      <c r="H23" s="15">
        <v>0</v>
      </c>
      <c r="I23" s="15">
        <v>0</v>
      </c>
      <c r="J23" s="15">
        <v>0</v>
      </c>
      <c r="L23" s="35"/>
    </row>
    <row r="24" spans="2:12" ht="14.25" customHeight="1">
      <c r="B24" s="42"/>
      <c r="D24" s="12" t="str">
        <f>+MCF!D26</f>
        <v>Tax paid</v>
      </c>
      <c r="E24" s="16"/>
      <c r="F24" s="15">
        <f>'Income Statement'!F34</f>
        <v>0</v>
      </c>
      <c r="G24" s="15">
        <f>'Income Statement'!G34</f>
        <v>0</v>
      </c>
      <c r="H24" s="15">
        <f>'Income Statement'!H34</f>
        <v>0</v>
      </c>
      <c r="I24" s="15">
        <f>'Income Statement'!I34</f>
        <v>0</v>
      </c>
      <c r="J24" s="15">
        <f>'Income Statement'!J34</f>
        <v>0</v>
      </c>
      <c r="L24" s="35"/>
    </row>
    <row r="25" spans="2:12" ht="14.25" customHeight="1">
      <c r="B25" s="42"/>
      <c r="D25" s="43" t="str">
        <f>+MCF!D27</f>
        <v>Total cash flows from operating activities</v>
      </c>
      <c r="E25" s="50"/>
      <c r="F25" s="82">
        <f>+F15+F22+F24+F23</f>
        <v>-120000</v>
      </c>
      <c r="G25" s="82">
        <f>+G15+G22+G24+G23</f>
        <v>-70010</v>
      </c>
      <c r="H25" s="82">
        <f>+H15+H22+H24+H23</f>
        <v>0</v>
      </c>
      <c r="I25" s="82">
        <f>+I15+I22+I24+I23</f>
        <v>320000</v>
      </c>
      <c r="J25" s="82">
        <f>+J15+J22+J24+J23</f>
        <v>1200000</v>
      </c>
      <c r="L25" s="35"/>
    </row>
    <row r="26" spans="2:12" ht="14.25" customHeight="1">
      <c r="B26" s="42"/>
      <c r="E26" s="16"/>
      <c r="F26" s="16"/>
      <c r="G26" s="16"/>
      <c r="H26" s="16"/>
      <c r="I26" s="16"/>
      <c r="J26" s="16"/>
      <c r="L26" s="35"/>
    </row>
    <row r="27" spans="2:12" ht="14.25" customHeight="1">
      <c r="B27" s="42"/>
      <c r="D27" s="52" t="str">
        <f>+MCF!D29</f>
        <v>CASH FLOWS FROM INVESTING ACTIVITIES</v>
      </c>
      <c r="E27" s="16"/>
      <c r="F27" s="16"/>
      <c r="G27" s="16"/>
      <c r="H27" s="16"/>
      <c r="I27" s="16"/>
      <c r="J27" s="16"/>
      <c r="L27" s="35"/>
    </row>
    <row r="28" spans="2:12" ht="4.1500000000000004" customHeight="1">
      <c r="B28" s="42"/>
      <c r="E28" s="16"/>
      <c r="F28" s="16"/>
      <c r="G28" s="16"/>
      <c r="H28" s="16"/>
      <c r="I28" s="16"/>
      <c r="J28" s="16"/>
      <c r="L28" s="35"/>
    </row>
    <row r="29" spans="2:12" ht="14.25" customHeight="1">
      <c r="B29" s="42"/>
      <c r="D29" s="53" t="str">
        <f>MCF!D30</f>
        <v>Assets Acquired</v>
      </c>
      <c r="E29" s="16"/>
      <c r="F29" s="15">
        <f>SUM(MCF!F30:Q30)</f>
        <v>0</v>
      </c>
      <c r="G29" s="15">
        <f>SUM(MCF!R30:AC30)</f>
        <v>0</v>
      </c>
      <c r="H29" s="15">
        <f>SUM(MCF!AD30:AO30)</f>
        <v>0</v>
      </c>
      <c r="I29" s="15">
        <f>SUM(MCF!AP30:BA30)</f>
        <v>0</v>
      </c>
      <c r="J29" s="15">
        <f>SUM(MCF!BB30:BM30)</f>
        <v>0</v>
      </c>
      <c r="L29" s="35"/>
    </row>
    <row r="30" spans="2:12" ht="4.5" customHeight="1">
      <c r="B30" s="42"/>
      <c r="D30" s="53"/>
      <c r="E30" s="16"/>
      <c r="F30" s="15"/>
      <c r="G30" s="15"/>
      <c r="H30" s="15"/>
      <c r="I30" s="15"/>
      <c r="J30" s="15"/>
      <c r="L30" s="35"/>
    </row>
    <row r="31" spans="2:12" ht="14.25" customHeight="1">
      <c r="B31" s="42"/>
      <c r="D31" s="43" t="str">
        <f>+MCF!D31</f>
        <v>Total cash flows from investing activities</v>
      </c>
      <c r="E31" s="50"/>
      <c r="F31" s="82">
        <f>SUM(F29:F30)</f>
        <v>0</v>
      </c>
      <c r="G31" s="82">
        <f>SUM(G29:G30)</f>
        <v>0</v>
      </c>
      <c r="H31" s="82">
        <f>SUM(H29:H30)</f>
        <v>0</v>
      </c>
      <c r="I31" s="82">
        <f>SUM(I29:I30)</f>
        <v>0</v>
      </c>
      <c r="J31" s="82">
        <f>SUM(J29:J30)</f>
        <v>0</v>
      </c>
      <c r="L31" s="35"/>
    </row>
    <row r="32" spans="2:12" ht="14.25" customHeight="1">
      <c r="B32" s="42"/>
      <c r="E32" s="16"/>
      <c r="F32" s="15"/>
      <c r="G32" s="15"/>
      <c r="H32" s="15"/>
      <c r="I32" s="15"/>
      <c r="J32" s="15"/>
      <c r="L32" s="35"/>
    </row>
    <row r="33" spans="2:12" ht="14.25" customHeight="1">
      <c r="B33" s="42"/>
      <c r="D33" s="52" t="str">
        <f>+MCF!D33</f>
        <v>CASH FLOWS FROM FINANCING ACTIVITIES</v>
      </c>
      <c r="E33" s="16"/>
      <c r="F33" s="16"/>
      <c r="G33" s="16"/>
      <c r="H33" s="16"/>
      <c r="I33" s="16"/>
      <c r="J33" s="16"/>
      <c r="L33" s="35"/>
    </row>
    <row r="34" spans="2:12" ht="14.25" customHeight="1">
      <c r="B34" s="42"/>
      <c r="D34" s="53" t="str">
        <f>MCF!D34</f>
        <v>Equity investment</v>
      </c>
      <c r="E34" s="16"/>
      <c r="F34" s="15">
        <f>SUM(MCF!F34:Q34)</f>
        <v>50000</v>
      </c>
      <c r="G34" s="15">
        <f>SUM(MCF!R34:AC34)</f>
        <v>0</v>
      </c>
      <c r="H34" s="15">
        <f>SUM(MCF!AD34:AO34)</f>
        <v>100000</v>
      </c>
      <c r="I34" s="15">
        <f>SUM(MCF!AP34:BA34)</f>
        <v>0</v>
      </c>
      <c r="J34" s="15">
        <f>SUM(MCF!BB34:BM34)</f>
        <v>0</v>
      </c>
      <c r="L34" s="35"/>
    </row>
    <row r="35" spans="2:12" ht="14.25" customHeight="1">
      <c r="B35" s="42"/>
      <c r="D35" s="53" t="str">
        <f>MCF!D35</f>
        <v>Receipt of loan - net of down payment</v>
      </c>
      <c r="E35" s="16"/>
      <c r="F35" s="15">
        <f>SUM(MCF!F35:Q35)</f>
        <v>0</v>
      </c>
      <c r="G35" s="15">
        <f>SUM(MCF!R35:AC35)</f>
        <v>0</v>
      </c>
      <c r="H35" s="15">
        <f>SUM(MCF!AD35:AO35)</f>
        <v>0</v>
      </c>
      <c r="I35" s="15">
        <f>SUM(MCF!AP35:BA35)</f>
        <v>0</v>
      </c>
      <c r="J35" s="15">
        <f>SUM(MCF!BB35:BM35)</f>
        <v>0</v>
      </c>
      <c r="L35" s="35"/>
    </row>
    <row r="36" spans="2:12" ht="14.25" customHeight="1">
      <c r="B36" s="42"/>
      <c r="D36" s="53" t="str">
        <f>MCF!D36</f>
        <v>Repayment of Loan</v>
      </c>
      <c r="E36" s="16"/>
      <c r="F36" s="15">
        <f>SUM(MCF!F36:Q36)</f>
        <v>0</v>
      </c>
      <c r="G36" s="15">
        <f>SUM(MCF!R36:AC36)</f>
        <v>0</v>
      </c>
      <c r="H36" s="15">
        <f>SUM(MCF!AD36:AO36)</f>
        <v>0</v>
      </c>
      <c r="I36" s="15">
        <f>SUM(MCF!AP36:BA36)</f>
        <v>0</v>
      </c>
      <c r="J36" s="15">
        <f>SUM(MCF!BB36:BM36)</f>
        <v>0</v>
      </c>
      <c r="L36" s="35"/>
    </row>
    <row r="37" spans="2:12" ht="4.1500000000000004" customHeight="1">
      <c r="B37" s="42"/>
      <c r="D37" s="53"/>
      <c r="E37" s="16"/>
      <c r="F37" s="15"/>
      <c r="G37" s="15"/>
      <c r="H37" s="15"/>
      <c r="I37" s="15"/>
      <c r="J37" s="15"/>
      <c r="L37" s="35"/>
    </row>
    <row r="38" spans="2:12" ht="14.25" customHeight="1">
      <c r="B38" s="42"/>
      <c r="D38" s="43" t="str">
        <f>+MCF!D38</f>
        <v>Total cash flows from financing activities</v>
      </c>
      <c r="E38" s="50"/>
      <c r="F38" s="82">
        <f>SUM(F34:F37)</f>
        <v>50000</v>
      </c>
      <c r="G38" s="82">
        <f>SUM(G34:G37)</f>
        <v>0</v>
      </c>
      <c r="H38" s="82">
        <f>SUM(H34:H37)</f>
        <v>100000</v>
      </c>
      <c r="I38" s="82">
        <f>SUM(I34:I37)</f>
        <v>0</v>
      </c>
      <c r="J38" s="82">
        <f>SUM(J34:J37)</f>
        <v>0</v>
      </c>
      <c r="L38" s="35"/>
    </row>
    <row r="39" spans="2:12" ht="14.25" customHeight="1">
      <c r="B39" s="42"/>
      <c r="E39" s="16"/>
      <c r="F39" s="16"/>
      <c r="G39" s="16"/>
      <c r="H39" s="16"/>
      <c r="I39" s="16"/>
      <c r="J39" s="16"/>
      <c r="L39" s="35"/>
    </row>
    <row r="40" spans="2:12" ht="14.25" customHeight="1">
      <c r="B40" s="42"/>
      <c r="D40" s="12" t="str">
        <f>+MCF!D40</f>
        <v>Opening cash</v>
      </c>
      <c r="E40" s="16"/>
      <c r="F40" s="15">
        <f>MCF!F40</f>
        <v>0</v>
      </c>
      <c r="G40" s="15">
        <f>+F43</f>
        <v>-70000</v>
      </c>
      <c r="H40" s="15">
        <f>+G43</f>
        <v>-140010</v>
      </c>
      <c r="I40" s="15">
        <f>+H43</f>
        <v>-40010</v>
      </c>
      <c r="J40" s="15">
        <f>+I43</f>
        <v>279990</v>
      </c>
      <c r="L40" s="35"/>
    </row>
    <row r="41" spans="2:12" ht="14.25" customHeight="1">
      <c r="B41" s="42"/>
      <c r="D41" s="12" t="s">
        <v>62</v>
      </c>
      <c r="E41" s="16"/>
      <c r="F41" s="15">
        <f>+F38+F31+F25</f>
        <v>-70000</v>
      </c>
      <c r="G41" s="15">
        <f>+G38+G31+G25</f>
        <v>-70010</v>
      </c>
      <c r="H41" s="15">
        <f>+H38+H31+H25</f>
        <v>100000</v>
      </c>
      <c r="I41" s="15">
        <f>+I38+I31+I25</f>
        <v>320000</v>
      </c>
      <c r="J41" s="15">
        <f>+J38+J31+J25</f>
        <v>1200000</v>
      </c>
      <c r="L41" s="35"/>
    </row>
    <row r="42" spans="2:12" ht="4.1500000000000004" customHeight="1">
      <c r="B42" s="42"/>
      <c r="E42" s="16"/>
      <c r="F42" s="15"/>
      <c r="G42" s="15"/>
      <c r="H42" s="15"/>
      <c r="I42" s="15"/>
      <c r="J42" s="15"/>
      <c r="L42" s="35"/>
    </row>
    <row r="43" spans="2:12" ht="17.25" customHeight="1">
      <c r="B43" s="42"/>
      <c r="D43" s="57" t="str">
        <f>+MCF!D43</f>
        <v>Closing cash</v>
      </c>
      <c r="E43" s="114"/>
      <c r="F43" s="115">
        <f>SUM(F40:F41)</f>
        <v>-70000</v>
      </c>
      <c r="G43" s="115">
        <f>SUM(G40:G41)</f>
        <v>-140010</v>
      </c>
      <c r="H43" s="115">
        <f>SUM(H40:H41)</f>
        <v>-40010</v>
      </c>
      <c r="I43" s="115">
        <f>SUM(I40:I41)</f>
        <v>279990</v>
      </c>
      <c r="J43" s="115">
        <f>SUM(J40:J41)</f>
        <v>1479990</v>
      </c>
      <c r="K43" s="12"/>
      <c r="L43" s="46"/>
    </row>
    <row r="44" spans="2:12" ht="17.25" customHeight="1">
      <c r="B44" s="42"/>
      <c r="E44" s="16"/>
      <c r="F44" s="15"/>
      <c r="G44" s="15"/>
      <c r="H44" s="15"/>
      <c r="I44" s="15"/>
      <c r="J44" s="15"/>
      <c r="L44" s="35"/>
    </row>
    <row r="45" spans="2:12" s="86" customFormat="1" ht="17.25" customHeight="1">
      <c r="B45" s="87"/>
      <c r="D45" s="240"/>
      <c r="E45" s="88"/>
      <c r="F45" s="239"/>
      <c r="G45" s="89"/>
      <c r="H45" s="239"/>
      <c r="I45" s="89"/>
      <c r="J45" s="239"/>
      <c r="K45" s="90"/>
      <c r="L45" s="91"/>
    </row>
    <row r="46" spans="2:12" ht="15" customHeight="1" thickBot="1">
      <c r="B46" s="92"/>
      <c r="C46" s="93"/>
      <c r="D46" s="93"/>
      <c r="E46" s="96"/>
      <c r="F46" s="242"/>
      <c r="G46" s="242"/>
      <c r="H46" s="241"/>
      <c r="I46" s="96"/>
      <c r="J46" s="96"/>
      <c r="K46" s="96"/>
      <c r="L46" s="97"/>
    </row>
  </sheetData>
  <pageMargins left="0.7" right="0.7" top="0.75" bottom="0.75" header="0" footer="0"/>
  <pageSetup orientation="landscape" r:id="rId1"/>
  <ignoredErrors>
    <ignoredError sqref="F18:J20 F29:J3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CD7C-32A3-4FC3-AFE2-7C69672F5B1B}">
  <sheetPr>
    <tabColor theme="8" tint="0.59999389629810485"/>
  </sheetPr>
  <dimension ref="A1:BP39"/>
  <sheetViews>
    <sheetView showGridLines="0" zoomScale="98" zoomScaleNormal="98" workbookViewId="0">
      <pane xSplit="4" ySplit="6" topLeftCell="E7" activePane="bottomRight" state="frozen"/>
      <selection pane="topRight"/>
      <selection pane="bottomLeft"/>
      <selection pane="bottomRight" activeCell="A30" sqref="A30"/>
    </sheetView>
  </sheetViews>
  <sheetFormatPr defaultColWidth="0" defaultRowHeight="15" customHeight="1"/>
  <cols>
    <col min="1" max="3" width="2.42578125" style="12" customWidth="1"/>
    <col min="4" max="4" width="40.42578125" style="12" customWidth="1"/>
    <col min="5" max="5" width="3.42578125" style="12" customWidth="1"/>
    <col min="6" max="65" width="13.7109375" style="12" customWidth="1"/>
    <col min="66" max="68" width="2.42578125" style="12" customWidth="1"/>
    <col min="69" max="16384" width="14.42578125" style="12" hidden="1"/>
  </cols>
  <sheetData>
    <row r="1" spans="1:67" s="22" customFormat="1" ht="18.75">
      <c r="A1" s="18"/>
      <c r="B1" s="19" t="str">
        <f>'Assumptions '!D11</f>
        <v>Dopot platform</v>
      </c>
      <c r="C1" s="19"/>
      <c r="D1" s="20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</row>
    <row r="2" spans="1:67" s="22" customFormat="1" ht="17.25">
      <c r="A2" s="23"/>
      <c r="B2" s="146" t="s">
        <v>63</v>
      </c>
      <c r="C2" s="24"/>
      <c r="D2" s="20"/>
      <c r="E2" s="20"/>
      <c r="F2" s="20"/>
      <c r="G2" s="26" t="str">
        <f>+"All amounts are in "&amp;'Assumptions '!D10</f>
        <v>All amounts are in Euro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67" s="22" customFormat="1" ht="4.1500000000000004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</row>
    <row r="4" spans="1:67" s="22" customFormat="1" ht="14.25" customHeight="1">
      <c r="B4" s="162"/>
      <c r="C4" s="20"/>
      <c r="D4" s="20"/>
      <c r="E4" s="20"/>
      <c r="F4" s="69">
        <f t="shared" ref="F4:BM4" si="0">+ROUNDUP(F5/12,0)</f>
        <v>1</v>
      </c>
      <c r="G4" s="69">
        <f t="shared" si="0"/>
        <v>1</v>
      </c>
      <c r="H4" s="69">
        <f t="shared" si="0"/>
        <v>1</v>
      </c>
      <c r="I4" s="69">
        <f t="shared" si="0"/>
        <v>1</v>
      </c>
      <c r="J4" s="69">
        <f t="shared" si="0"/>
        <v>1</v>
      </c>
      <c r="K4" s="69">
        <f t="shared" si="0"/>
        <v>1</v>
      </c>
      <c r="L4" s="69">
        <f t="shared" si="0"/>
        <v>1</v>
      </c>
      <c r="M4" s="69">
        <f t="shared" si="0"/>
        <v>1</v>
      </c>
      <c r="N4" s="69">
        <f t="shared" si="0"/>
        <v>1</v>
      </c>
      <c r="O4" s="69">
        <f t="shared" si="0"/>
        <v>1</v>
      </c>
      <c r="P4" s="69">
        <f t="shared" si="0"/>
        <v>1</v>
      </c>
      <c r="Q4" s="69">
        <f t="shared" si="0"/>
        <v>1</v>
      </c>
      <c r="R4" s="69">
        <f t="shared" si="0"/>
        <v>2</v>
      </c>
      <c r="S4" s="69">
        <f t="shared" si="0"/>
        <v>2</v>
      </c>
      <c r="T4" s="69">
        <f t="shared" si="0"/>
        <v>2</v>
      </c>
      <c r="U4" s="69">
        <f t="shared" si="0"/>
        <v>2</v>
      </c>
      <c r="V4" s="69">
        <f t="shared" si="0"/>
        <v>2</v>
      </c>
      <c r="W4" s="69">
        <f t="shared" si="0"/>
        <v>2</v>
      </c>
      <c r="X4" s="69">
        <f t="shared" si="0"/>
        <v>2</v>
      </c>
      <c r="Y4" s="69">
        <f t="shared" si="0"/>
        <v>2</v>
      </c>
      <c r="Z4" s="69">
        <f t="shared" si="0"/>
        <v>2</v>
      </c>
      <c r="AA4" s="69">
        <f t="shared" si="0"/>
        <v>2</v>
      </c>
      <c r="AB4" s="69">
        <f t="shared" si="0"/>
        <v>2</v>
      </c>
      <c r="AC4" s="69">
        <f t="shared" si="0"/>
        <v>2</v>
      </c>
      <c r="AD4" s="69">
        <f t="shared" si="0"/>
        <v>3</v>
      </c>
      <c r="AE4" s="69">
        <f t="shared" si="0"/>
        <v>3</v>
      </c>
      <c r="AF4" s="69">
        <f t="shared" si="0"/>
        <v>3</v>
      </c>
      <c r="AG4" s="69">
        <f t="shared" si="0"/>
        <v>3</v>
      </c>
      <c r="AH4" s="69">
        <f t="shared" si="0"/>
        <v>3</v>
      </c>
      <c r="AI4" s="69">
        <f t="shared" si="0"/>
        <v>3</v>
      </c>
      <c r="AJ4" s="69">
        <f t="shared" si="0"/>
        <v>3</v>
      </c>
      <c r="AK4" s="69">
        <f t="shared" si="0"/>
        <v>3</v>
      </c>
      <c r="AL4" s="69">
        <f t="shared" si="0"/>
        <v>3</v>
      </c>
      <c r="AM4" s="69">
        <f t="shared" si="0"/>
        <v>3</v>
      </c>
      <c r="AN4" s="69">
        <f t="shared" si="0"/>
        <v>3</v>
      </c>
      <c r="AO4" s="69">
        <f t="shared" si="0"/>
        <v>3</v>
      </c>
      <c r="AP4" s="69">
        <f t="shared" si="0"/>
        <v>4</v>
      </c>
      <c r="AQ4" s="69">
        <f t="shared" si="0"/>
        <v>4</v>
      </c>
      <c r="AR4" s="69">
        <f t="shared" si="0"/>
        <v>4</v>
      </c>
      <c r="AS4" s="69">
        <f t="shared" si="0"/>
        <v>4</v>
      </c>
      <c r="AT4" s="69">
        <f t="shared" si="0"/>
        <v>4</v>
      </c>
      <c r="AU4" s="69">
        <f t="shared" si="0"/>
        <v>4</v>
      </c>
      <c r="AV4" s="69">
        <f t="shared" si="0"/>
        <v>4</v>
      </c>
      <c r="AW4" s="69">
        <f t="shared" si="0"/>
        <v>4</v>
      </c>
      <c r="AX4" s="69">
        <f t="shared" si="0"/>
        <v>4</v>
      </c>
      <c r="AY4" s="69">
        <f t="shared" si="0"/>
        <v>4</v>
      </c>
      <c r="AZ4" s="69">
        <f t="shared" si="0"/>
        <v>4</v>
      </c>
      <c r="BA4" s="69">
        <f t="shared" si="0"/>
        <v>4</v>
      </c>
      <c r="BB4" s="69">
        <f t="shared" si="0"/>
        <v>5</v>
      </c>
      <c r="BC4" s="69">
        <f t="shared" si="0"/>
        <v>5</v>
      </c>
      <c r="BD4" s="69">
        <f t="shared" si="0"/>
        <v>5</v>
      </c>
      <c r="BE4" s="69">
        <f t="shared" si="0"/>
        <v>5</v>
      </c>
      <c r="BF4" s="69">
        <f t="shared" si="0"/>
        <v>5</v>
      </c>
      <c r="BG4" s="69">
        <f t="shared" si="0"/>
        <v>5</v>
      </c>
      <c r="BH4" s="69">
        <f t="shared" si="0"/>
        <v>5</v>
      </c>
      <c r="BI4" s="69">
        <f t="shared" si="0"/>
        <v>5</v>
      </c>
      <c r="BJ4" s="69">
        <f t="shared" si="0"/>
        <v>5</v>
      </c>
      <c r="BK4" s="69">
        <f t="shared" si="0"/>
        <v>5</v>
      </c>
      <c r="BL4" s="69">
        <f t="shared" si="0"/>
        <v>5</v>
      </c>
      <c r="BM4" s="69">
        <f t="shared" si="0"/>
        <v>5</v>
      </c>
      <c r="BN4" s="20"/>
      <c r="BO4" s="20"/>
    </row>
    <row r="5" spans="1:67" s="22" customFormat="1" ht="14.25" hidden="1" customHeight="1">
      <c r="B5" s="20"/>
      <c r="C5" s="20"/>
      <c r="D5" s="20"/>
      <c r="E5" s="20"/>
      <c r="F5" s="116">
        <v>1</v>
      </c>
      <c r="G5" s="116">
        <v>2</v>
      </c>
      <c r="H5" s="116">
        <v>3</v>
      </c>
      <c r="I5" s="116">
        <v>4</v>
      </c>
      <c r="J5" s="116">
        <v>5</v>
      </c>
      <c r="K5" s="116">
        <v>6</v>
      </c>
      <c r="L5" s="116">
        <v>7</v>
      </c>
      <c r="M5" s="116">
        <v>8</v>
      </c>
      <c r="N5" s="116">
        <v>9</v>
      </c>
      <c r="O5" s="116">
        <v>10</v>
      </c>
      <c r="P5" s="116">
        <v>11</v>
      </c>
      <c r="Q5" s="116">
        <v>12</v>
      </c>
      <c r="R5" s="116">
        <v>13</v>
      </c>
      <c r="S5" s="116">
        <v>14</v>
      </c>
      <c r="T5" s="116">
        <v>15</v>
      </c>
      <c r="U5" s="116">
        <v>16</v>
      </c>
      <c r="V5" s="116">
        <v>17</v>
      </c>
      <c r="W5" s="116">
        <v>18</v>
      </c>
      <c r="X5" s="116">
        <v>19</v>
      </c>
      <c r="Y5" s="116">
        <v>20</v>
      </c>
      <c r="Z5" s="116">
        <v>21</v>
      </c>
      <c r="AA5" s="116">
        <v>22</v>
      </c>
      <c r="AB5" s="116">
        <v>23</v>
      </c>
      <c r="AC5" s="116">
        <v>24</v>
      </c>
      <c r="AD5" s="116">
        <v>25</v>
      </c>
      <c r="AE5" s="116">
        <v>26</v>
      </c>
      <c r="AF5" s="116">
        <v>27</v>
      </c>
      <c r="AG5" s="116">
        <v>28</v>
      </c>
      <c r="AH5" s="116">
        <v>29</v>
      </c>
      <c r="AI5" s="116">
        <v>30</v>
      </c>
      <c r="AJ5" s="116">
        <v>31</v>
      </c>
      <c r="AK5" s="116">
        <v>32</v>
      </c>
      <c r="AL5" s="116">
        <v>33</v>
      </c>
      <c r="AM5" s="116">
        <v>34</v>
      </c>
      <c r="AN5" s="116">
        <v>35</v>
      </c>
      <c r="AO5" s="116">
        <v>36</v>
      </c>
      <c r="AP5" s="116">
        <v>37</v>
      </c>
      <c r="AQ5" s="116">
        <v>38</v>
      </c>
      <c r="AR5" s="116">
        <v>39</v>
      </c>
      <c r="AS5" s="116">
        <v>40</v>
      </c>
      <c r="AT5" s="116">
        <v>41</v>
      </c>
      <c r="AU5" s="116">
        <v>42</v>
      </c>
      <c r="AV5" s="116">
        <v>43</v>
      </c>
      <c r="AW5" s="116">
        <v>44</v>
      </c>
      <c r="AX5" s="116">
        <v>45</v>
      </c>
      <c r="AY5" s="116">
        <v>46</v>
      </c>
      <c r="AZ5" s="116">
        <v>47</v>
      </c>
      <c r="BA5" s="116">
        <v>48</v>
      </c>
      <c r="BB5" s="116">
        <v>49</v>
      </c>
      <c r="BC5" s="116">
        <v>50</v>
      </c>
      <c r="BD5" s="116">
        <v>51</v>
      </c>
      <c r="BE5" s="116">
        <v>52</v>
      </c>
      <c r="BF5" s="116">
        <v>53</v>
      </c>
      <c r="BG5" s="116">
        <v>54</v>
      </c>
      <c r="BH5" s="116">
        <v>55</v>
      </c>
      <c r="BI5" s="116">
        <v>56</v>
      </c>
      <c r="BJ5" s="116">
        <v>57</v>
      </c>
      <c r="BK5" s="116">
        <v>58</v>
      </c>
      <c r="BL5" s="116">
        <v>59</v>
      </c>
      <c r="BM5" s="116">
        <v>60</v>
      </c>
      <c r="BN5" s="20"/>
      <c r="BO5" s="20"/>
    </row>
    <row r="6" spans="1:67" s="22" customFormat="1" ht="14.25" customHeight="1">
      <c r="B6" s="20"/>
      <c r="C6" s="20"/>
      <c r="D6" s="20"/>
      <c r="E6" s="20"/>
      <c r="F6" s="117">
        <f>'Assumptions '!D9</f>
        <v>46023</v>
      </c>
      <c r="G6" s="117">
        <f>EDATE(F6,1)</f>
        <v>46054</v>
      </c>
      <c r="H6" s="117">
        <f t="shared" ref="H6:BM6" si="1">EDATE(G6,1)</f>
        <v>46082</v>
      </c>
      <c r="I6" s="117">
        <f t="shared" si="1"/>
        <v>46113</v>
      </c>
      <c r="J6" s="117">
        <f t="shared" si="1"/>
        <v>46143</v>
      </c>
      <c r="K6" s="117">
        <f t="shared" si="1"/>
        <v>46174</v>
      </c>
      <c r="L6" s="117">
        <f t="shared" si="1"/>
        <v>46204</v>
      </c>
      <c r="M6" s="117">
        <f t="shared" si="1"/>
        <v>46235</v>
      </c>
      <c r="N6" s="117">
        <f t="shared" si="1"/>
        <v>46266</v>
      </c>
      <c r="O6" s="117">
        <f t="shared" si="1"/>
        <v>46296</v>
      </c>
      <c r="P6" s="117">
        <f t="shared" si="1"/>
        <v>46327</v>
      </c>
      <c r="Q6" s="117">
        <f t="shared" si="1"/>
        <v>46357</v>
      </c>
      <c r="R6" s="117">
        <f t="shared" si="1"/>
        <v>46388</v>
      </c>
      <c r="S6" s="117">
        <f t="shared" si="1"/>
        <v>46419</v>
      </c>
      <c r="T6" s="117">
        <f t="shared" si="1"/>
        <v>46447</v>
      </c>
      <c r="U6" s="117">
        <f t="shared" si="1"/>
        <v>46478</v>
      </c>
      <c r="V6" s="117">
        <f t="shared" si="1"/>
        <v>46508</v>
      </c>
      <c r="W6" s="117">
        <f t="shared" si="1"/>
        <v>46539</v>
      </c>
      <c r="X6" s="117">
        <f t="shared" si="1"/>
        <v>46569</v>
      </c>
      <c r="Y6" s="117">
        <f t="shared" si="1"/>
        <v>46600</v>
      </c>
      <c r="Z6" s="117">
        <f t="shared" si="1"/>
        <v>46631</v>
      </c>
      <c r="AA6" s="117">
        <f t="shared" si="1"/>
        <v>46661</v>
      </c>
      <c r="AB6" s="117">
        <f t="shared" si="1"/>
        <v>46692</v>
      </c>
      <c r="AC6" s="117">
        <f t="shared" si="1"/>
        <v>46722</v>
      </c>
      <c r="AD6" s="117">
        <f t="shared" si="1"/>
        <v>46753</v>
      </c>
      <c r="AE6" s="117">
        <f t="shared" si="1"/>
        <v>46784</v>
      </c>
      <c r="AF6" s="117">
        <f t="shared" si="1"/>
        <v>46813</v>
      </c>
      <c r="AG6" s="117">
        <f t="shared" si="1"/>
        <v>46844</v>
      </c>
      <c r="AH6" s="117">
        <f t="shared" si="1"/>
        <v>46874</v>
      </c>
      <c r="AI6" s="117">
        <f t="shared" si="1"/>
        <v>46905</v>
      </c>
      <c r="AJ6" s="117">
        <f t="shared" si="1"/>
        <v>46935</v>
      </c>
      <c r="AK6" s="117">
        <f t="shared" si="1"/>
        <v>46966</v>
      </c>
      <c r="AL6" s="117">
        <f t="shared" si="1"/>
        <v>46997</v>
      </c>
      <c r="AM6" s="117">
        <f t="shared" si="1"/>
        <v>47027</v>
      </c>
      <c r="AN6" s="117">
        <f t="shared" si="1"/>
        <v>47058</v>
      </c>
      <c r="AO6" s="117">
        <f t="shared" si="1"/>
        <v>47088</v>
      </c>
      <c r="AP6" s="117">
        <f t="shared" si="1"/>
        <v>47119</v>
      </c>
      <c r="AQ6" s="117">
        <f t="shared" si="1"/>
        <v>47150</v>
      </c>
      <c r="AR6" s="117">
        <f t="shared" si="1"/>
        <v>47178</v>
      </c>
      <c r="AS6" s="117">
        <f t="shared" si="1"/>
        <v>47209</v>
      </c>
      <c r="AT6" s="117">
        <f t="shared" si="1"/>
        <v>47239</v>
      </c>
      <c r="AU6" s="117">
        <f t="shared" si="1"/>
        <v>47270</v>
      </c>
      <c r="AV6" s="117">
        <f t="shared" si="1"/>
        <v>47300</v>
      </c>
      <c r="AW6" s="117">
        <f t="shared" si="1"/>
        <v>47331</v>
      </c>
      <c r="AX6" s="117">
        <f t="shared" si="1"/>
        <v>47362</v>
      </c>
      <c r="AY6" s="117">
        <f t="shared" si="1"/>
        <v>47392</v>
      </c>
      <c r="AZ6" s="117">
        <f t="shared" si="1"/>
        <v>47423</v>
      </c>
      <c r="BA6" s="117">
        <f t="shared" si="1"/>
        <v>47453</v>
      </c>
      <c r="BB6" s="117">
        <f t="shared" si="1"/>
        <v>47484</v>
      </c>
      <c r="BC6" s="117">
        <f t="shared" si="1"/>
        <v>47515</v>
      </c>
      <c r="BD6" s="117">
        <f t="shared" si="1"/>
        <v>47543</v>
      </c>
      <c r="BE6" s="117">
        <f t="shared" si="1"/>
        <v>47574</v>
      </c>
      <c r="BF6" s="117">
        <f t="shared" si="1"/>
        <v>47604</v>
      </c>
      <c r="BG6" s="117">
        <f t="shared" si="1"/>
        <v>47635</v>
      </c>
      <c r="BH6" s="117">
        <f t="shared" si="1"/>
        <v>47665</v>
      </c>
      <c r="BI6" s="117">
        <f t="shared" si="1"/>
        <v>47696</v>
      </c>
      <c r="BJ6" s="117">
        <f t="shared" si="1"/>
        <v>47727</v>
      </c>
      <c r="BK6" s="117">
        <f t="shared" si="1"/>
        <v>47757</v>
      </c>
      <c r="BL6" s="117">
        <f t="shared" si="1"/>
        <v>47788</v>
      </c>
      <c r="BM6" s="117">
        <f t="shared" si="1"/>
        <v>47818</v>
      </c>
      <c r="BN6" s="20"/>
      <c r="BO6" s="20"/>
    </row>
    <row r="7" spans="1:67" s="22" customFormat="1" ht="14.25" customHeight="1" thickBot="1"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</row>
    <row r="8" spans="1:67" s="22" customFormat="1" ht="14.25" customHeight="1">
      <c r="B8" s="119"/>
      <c r="C8" s="110"/>
      <c r="D8" s="110"/>
      <c r="E8" s="11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10"/>
      <c r="BO8" s="111"/>
    </row>
    <row r="9" spans="1:67" ht="14.25" customHeight="1">
      <c r="B9" s="42"/>
      <c r="D9" s="52" t="s">
        <v>106</v>
      </c>
      <c r="BO9" s="46"/>
    </row>
    <row r="10" spans="1:67" ht="14.25" customHeight="1">
      <c r="B10" s="42"/>
      <c r="D10" s="53" t="str">
        <f>'Revenue &amp; Cost of revenue'!B10</f>
        <v>Crowdfunding Fees</v>
      </c>
      <c r="F10" s="75">
        <f>'Revenue &amp; Cost of revenue'!D10</f>
        <v>3333.3333333333335</v>
      </c>
      <c r="G10" s="75">
        <f>'Revenue &amp; Cost of revenue'!E10</f>
        <v>3333.3333333333335</v>
      </c>
      <c r="H10" s="75">
        <f>'Revenue &amp; Cost of revenue'!F10</f>
        <v>3333.3333333333335</v>
      </c>
      <c r="I10" s="75">
        <f>'Revenue &amp; Cost of revenue'!G10</f>
        <v>3333.3333333333335</v>
      </c>
      <c r="J10" s="75">
        <f>'Revenue &amp; Cost of revenue'!H10</f>
        <v>3333.3333333333335</v>
      </c>
      <c r="K10" s="75">
        <f>'Revenue &amp; Cost of revenue'!I10</f>
        <v>3333.3333333333335</v>
      </c>
      <c r="L10" s="75">
        <f>'Revenue &amp; Cost of revenue'!J10</f>
        <v>3333.3333333333335</v>
      </c>
      <c r="M10" s="75">
        <f>'Revenue &amp; Cost of revenue'!K10</f>
        <v>3333.3333333333335</v>
      </c>
      <c r="N10" s="75">
        <f>'Revenue &amp; Cost of revenue'!L10</f>
        <v>3333.3333333333335</v>
      </c>
      <c r="O10" s="75">
        <f>'Revenue &amp; Cost of revenue'!M10</f>
        <v>3333.3333333333335</v>
      </c>
      <c r="P10" s="75">
        <f>'Revenue &amp; Cost of revenue'!N10</f>
        <v>3333.3333333333335</v>
      </c>
      <c r="Q10" s="75">
        <f>'Revenue &amp; Cost of revenue'!O10</f>
        <v>3333.3333333333335</v>
      </c>
      <c r="R10" s="75">
        <f>'Revenue &amp; Cost of revenue'!P10</f>
        <v>10000</v>
      </c>
      <c r="S10" s="75">
        <f>'Revenue &amp; Cost of revenue'!Q10</f>
        <v>10000</v>
      </c>
      <c r="T10" s="75">
        <f>'Revenue &amp; Cost of revenue'!R10</f>
        <v>10000</v>
      </c>
      <c r="U10" s="75">
        <f>'Revenue &amp; Cost of revenue'!S10</f>
        <v>10000</v>
      </c>
      <c r="V10" s="75">
        <f>'Revenue &amp; Cost of revenue'!T10</f>
        <v>10000</v>
      </c>
      <c r="W10" s="75">
        <f>'Revenue &amp; Cost of revenue'!U10</f>
        <v>10000</v>
      </c>
      <c r="X10" s="75">
        <f>'Revenue &amp; Cost of revenue'!V10</f>
        <v>10000</v>
      </c>
      <c r="Y10" s="75">
        <f>'Revenue &amp; Cost of revenue'!W10</f>
        <v>10000</v>
      </c>
      <c r="Z10" s="75">
        <f>'Revenue &amp; Cost of revenue'!X10</f>
        <v>10000</v>
      </c>
      <c r="AA10" s="75">
        <f>'Revenue &amp; Cost of revenue'!Y10</f>
        <v>10000</v>
      </c>
      <c r="AB10" s="75">
        <f>'Revenue &amp; Cost of revenue'!Z10</f>
        <v>10000</v>
      </c>
      <c r="AC10" s="75">
        <f>'Revenue &amp; Cost of revenue'!AA10</f>
        <v>10000</v>
      </c>
      <c r="AD10" s="75">
        <f>'Revenue &amp; Cost of revenue'!AB10</f>
        <v>26666.666666666668</v>
      </c>
      <c r="AE10" s="75">
        <f>'Revenue &amp; Cost of revenue'!AC10</f>
        <v>26666.666666666668</v>
      </c>
      <c r="AF10" s="75">
        <f>'Revenue &amp; Cost of revenue'!AD10</f>
        <v>26666.666666666668</v>
      </c>
      <c r="AG10" s="75">
        <f>'Revenue &amp; Cost of revenue'!AE10</f>
        <v>26666.666666666668</v>
      </c>
      <c r="AH10" s="75">
        <f>'Revenue &amp; Cost of revenue'!AF10</f>
        <v>26666.666666666668</v>
      </c>
      <c r="AI10" s="75">
        <f>'Revenue &amp; Cost of revenue'!AG10</f>
        <v>26666.666666666668</v>
      </c>
      <c r="AJ10" s="75">
        <f>'Revenue &amp; Cost of revenue'!AH10</f>
        <v>26666.666666666668</v>
      </c>
      <c r="AK10" s="75">
        <f>'Revenue &amp; Cost of revenue'!AI10</f>
        <v>26666.666666666668</v>
      </c>
      <c r="AL10" s="75">
        <f>'Revenue &amp; Cost of revenue'!AJ10</f>
        <v>26666.666666666668</v>
      </c>
      <c r="AM10" s="75">
        <f>'Revenue &amp; Cost of revenue'!AK10</f>
        <v>26666.666666666668</v>
      </c>
      <c r="AN10" s="75">
        <f>'Revenue &amp; Cost of revenue'!AL10</f>
        <v>26666.666666666668</v>
      </c>
      <c r="AO10" s="75">
        <f>'Revenue &amp; Cost of revenue'!AM10</f>
        <v>26666.666666666668</v>
      </c>
      <c r="AP10" s="75">
        <f>'Revenue &amp; Cost of revenue'!AN10</f>
        <v>50000</v>
      </c>
      <c r="AQ10" s="75">
        <f>'Revenue &amp; Cost of revenue'!AO10</f>
        <v>50000</v>
      </c>
      <c r="AR10" s="75">
        <f>'Revenue &amp; Cost of revenue'!AP10</f>
        <v>50000</v>
      </c>
      <c r="AS10" s="75">
        <f>'Revenue &amp; Cost of revenue'!AQ10</f>
        <v>50000</v>
      </c>
      <c r="AT10" s="75">
        <f>'Revenue &amp; Cost of revenue'!AR10</f>
        <v>50000</v>
      </c>
      <c r="AU10" s="75">
        <f>'Revenue &amp; Cost of revenue'!AS10</f>
        <v>50000</v>
      </c>
      <c r="AV10" s="75">
        <f>'Revenue &amp; Cost of revenue'!AT10</f>
        <v>50000</v>
      </c>
      <c r="AW10" s="75">
        <f>'Revenue &amp; Cost of revenue'!AU10</f>
        <v>50000</v>
      </c>
      <c r="AX10" s="75">
        <f>'Revenue &amp; Cost of revenue'!AV10</f>
        <v>50000</v>
      </c>
      <c r="AY10" s="75">
        <f>'Revenue &amp; Cost of revenue'!AW10</f>
        <v>50000</v>
      </c>
      <c r="AZ10" s="75">
        <f>'Revenue &amp; Cost of revenue'!AX10</f>
        <v>50000</v>
      </c>
      <c r="BA10" s="75">
        <f>'Revenue &amp; Cost of revenue'!AY10</f>
        <v>50000</v>
      </c>
      <c r="BB10" s="75">
        <f>'Revenue &amp; Cost of revenue'!AZ10</f>
        <v>100000</v>
      </c>
      <c r="BC10" s="75">
        <f>'Revenue &amp; Cost of revenue'!BA10</f>
        <v>100000</v>
      </c>
      <c r="BD10" s="75">
        <f>'Revenue &amp; Cost of revenue'!BB10</f>
        <v>100000</v>
      </c>
      <c r="BE10" s="75">
        <f>'Revenue &amp; Cost of revenue'!BC10</f>
        <v>100000</v>
      </c>
      <c r="BF10" s="75">
        <f>'Revenue &amp; Cost of revenue'!BD10</f>
        <v>100000</v>
      </c>
      <c r="BG10" s="75">
        <f>'Revenue &amp; Cost of revenue'!BE10</f>
        <v>100000</v>
      </c>
      <c r="BH10" s="75">
        <f>'Revenue &amp; Cost of revenue'!BF10</f>
        <v>100000</v>
      </c>
      <c r="BI10" s="75">
        <f>'Revenue &amp; Cost of revenue'!BG10</f>
        <v>100000</v>
      </c>
      <c r="BJ10" s="75">
        <f>'Revenue &amp; Cost of revenue'!BH10</f>
        <v>100000</v>
      </c>
      <c r="BK10" s="75">
        <f>'Revenue &amp; Cost of revenue'!BI10</f>
        <v>100000</v>
      </c>
      <c r="BL10" s="75">
        <f>'Revenue &amp; Cost of revenue'!BJ10</f>
        <v>100000</v>
      </c>
      <c r="BM10" s="75">
        <f>'Revenue &amp; Cost of revenue'!BK10</f>
        <v>100000</v>
      </c>
      <c r="BO10" s="46"/>
    </row>
    <row r="11" spans="1:67" ht="14.25" customHeight="1">
      <c r="B11" s="42"/>
      <c r="D11" s="53" t="str">
        <f>'Revenue &amp; Cost of revenue'!B11</f>
        <v>Post-Campaign Services</v>
      </c>
      <c r="F11" s="75">
        <f>'Revenue &amp; Cost of revenue'!D11</f>
        <v>3333.3333333333335</v>
      </c>
      <c r="G11" s="75">
        <f>'Revenue &amp; Cost of revenue'!E11</f>
        <v>3333.3333333333335</v>
      </c>
      <c r="H11" s="75">
        <f>'Revenue &amp; Cost of revenue'!F11</f>
        <v>3333.3333333333335</v>
      </c>
      <c r="I11" s="75">
        <f>'Revenue &amp; Cost of revenue'!G11</f>
        <v>3333.3333333333335</v>
      </c>
      <c r="J11" s="75">
        <f>'Revenue &amp; Cost of revenue'!H11</f>
        <v>3333.3333333333335</v>
      </c>
      <c r="K11" s="75">
        <f>'Revenue &amp; Cost of revenue'!I11</f>
        <v>3333.3333333333335</v>
      </c>
      <c r="L11" s="75">
        <f>'Revenue &amp; Cost of revenue'!J11</f>
        <v>3333.3333333333335</v>
      </c>
      <c r="M11" s="75">
        <f>'Revenue &amp; Cost of revenue'!K11</f>
        <v>3333.3333333333335</v>
      </c>
      <c r="N11" s="75">
        <f>'Revenue &amp; Cost of revenue'!L11</f>
        <v>3333.3333333333335</v>
      </c>
      <c r="O11" s="75">
        <f>'Revenue &amp; Cost of revenue'!M11</f>
        <v>3333.3333333333335</v>
      </c>
      <c r="P11" s="75">
        <f>'Revenue &amp; Cost of revenue'!N11</f>
        <v>3333.3333333333335</v>
      </c>
      <c r="Q11" s="75">
        <f>'Revenue &amp; Cost of revenue'!O11</f>
        <v>3333.3333333333335</v>
      </c>
      <c r="R11" s="75">
        <f>'Revenue &amp; Cost of revenue'!P11</f>
        <v>10832.5</v>
      </c>
      <c r="S11" s="75">
        <f>'Revenue &amp; Cost of revenue'!Q11</f>
        <v>10832.5</v>
      </c>
      <c r="T11" s="75">
        <f>'Revenue &amp; Cost of revenue'!R11</f>
        <v>10832.5</v>
      </c>
      <c r="U11" s="75">
        <f>'Revenue &amp; Cost of revenue'!S11</f>
        <v>10832.5</v>
      </c>
      <c r="V11" s="75">
        <f>'Revenue &amp; Cost of revenue'!T11</f>
        <v>10832.5</v>
      </c>
      <c r="W11" s="75">
        <f>'Revenue &amp; Cost of revenue'!U11</f>
        <v>10832.5</v>
      </c>
      <c r="X11" s="75">
        <f>'Revenue &amp; Cost of revenue'!V11</f>
        <v>10832.5</v>
      </c>
      <c r="Y11" s="75">
        <f>'Revenue &amp; Cost of revenue'!W11</f>
        <v>10832.5</v>
      </c>
      <c r="Z11" s="75">
        <f>'Revenue &amp; Cost of revenue'!X11</f>
        <v>10832.5</v>
      </c>
      <c r="AA11" s="75">
        <f>'Revenue &amp; Cost of revenue'!Y11</f>
        <v>10832.5</v>
      </c>
      <c r="AB11" s="75">
        <f>'Revenue &amp; Cost of revenue'!Z11</f>
        <v>10832.5</v>
      </c>
      <c r="AC11" s="75">
        <f>'Revenue &amp; Cost of revenue'!AA11</f>
        <v>10832.5</v>
      </c>
      <c r="AD11" s="75">
        <f>'Revenue &amp; Cost of revenue'!AB11</f>
        <v>31666.666666666668</v>
      </c>
      <c r="AE11" s="75">
        <f>'Revenue &amp; Cost of revenue'!AC11</f>
        <v>31666.666666666668</v>
      </c>
      <c r="AF11" s="75">
        <f>'Revenue &amp; Cost of revenue'!AD11</f>
        <v>31666.666666666668</v>
      </c>
      <c r="AG11" s="75">
        <f>'Revenue &amp; Cost of revenue'!AE11</f>
        <v>31666.666666666668</v>
      </c>
      <c r="AH11" s="75">
        <f>'Revenue &amp; Cost of revenue'!AF11</f>
        <v>31666.666666666668</v>
      </c>
      <c r="AI11" s="75">
        <f>'Revenue &amp; Cost of revenue'!AG11</f>
        <v>31666.666666666668</v>
      </c>
      <c r="AJ11" s="75">
        <f>'Revenue &amp; Cost of revenue'!AH11</f>
        <v>31666.666666666668</v>
      </c>
      <c r="AK11" s="75">
        <f>'Revenue &amp; Cost of revenue'!AI11</f>
        <v>31666.666666666668</v>
      </c>
      <c r="AL11" s="75">
        <f>'Revenue &amp; Cost of revenue'!AJ11</f>
        <v>31666.666666666668</v>
      </c>
      <c r="AM11" s="75">
        <f>'Revenue &amp; Cost of revenue'!AK11</f>
        <v>31666.666666666668</v>
      </c>
      <c r="AN11" s="75">
        <f>'Revenue &amp; Cost of revenue'!AL11</f>
        <v>31666.666666666668</v>
      </c>
      <c r="AO11" s="75">
        <f>'Revenue &amp; Cost of revenue'!AM11</f>
        <v>31666.666666666668</v>
      </c>
      <c r="AP11" s="75">
        <f>'Revenue &amp; Cost of revenue'!AN11</f>
        <v>75000</v>
      </c>
      <c r="AQ11" s="75">
        <f>'Revenue &amp; Cost of revenue'!AO11</f>
        <v>75000</v>
      </c>
      <c r="AR11" s="75">
        <f>'Revenue &amp; Cost of revenue'!AP11</f>
        <v>75000</v>
      </c>
      <c r="AS11" s="75">
        <f>'Revenue &amp; Cost of revenue'!AQ11</f>
        <v>75000</v>
      </c>
      <c r="AT11" s="75">
        <f>'Revenue &amp; Cost of revenue'!AR11</f>
        <v>75000</v>
      </c>
      <c r="AU11" s="75">
        <f>'Revenue &amp; Cost of revenue'!AS11</f>
        <v>75000</v>
      </c>
      <c r="AV11" s="75">
        <f>'Revenue &amp; Cost of revenue'!AT11</f>
        <v>75000</v>
      </c>
      <c r="AW11" s="75">
        <f>'Revenue &amp; Cost of revenue'!AU11</f>
        <v>75000</v>
      </c>
      <c r="AX11" s="75">
        <f>'Revenue &amp; Cost of revenue'!AV11</f>
        <v>75000</v>
      </c>
      <c r="AY11" s="75">
        <f>'Revenue &amp; Cost of revenue'!AW11</f>
        <v>75000</v>
      </c>
      <c r="AZ11" s="75">
        <f>'Revenue &amp; Cost of revenue'!AX11</f>
        <v>75000</v>
      </c>
      <c r="BA11" s="75">
        <f>'Revenue &amp; Cost of revenue'!AY11</f>
        <v>75000</v>
      </c>
      <c r="BB11" s="75">
        <f>'Revenue &amp; Cost of revenue'!AZ11</f>
        <v>150000</v>
      </c>
      <c r="BC11" s="75">
        <f>'Revenue &amp; Cost of revenue'!BA11</f>
        <v>150000</v>
      </c>
      <c r="BD11" s="75">
        <f>'Revenue &amp; Cost of revenue'!BB11</f>
        <v>150000</v>
      </c>
      <c r="BE11" s="75">
        <f>'Revenue &amp; Cost of revenue'!BC11</f>
        <v>150000</v>
      </c>
      <c r="BF11" s="75">
        <f>'Revenue &amp; Cost of revenue'!BD11</f>
        <v>150000</v>
      </c>
      <c r="BG11" s="75">
        <f>'Revenue &amp; Cost of revenue'!BE11</f>
        <v>150000</v>
      </c>
      <c r="BH11" s="75">
        <f>'Revenue &amp; Cost of revenue'!BF11</f>
        <v>150000</v>
      </c>
      <c r="BI11" s="75">
        <f>'Revenue &amp; Cost of revenue'!BG11</f>
        <v>150000</v>
      </c>
      <c r="BJ11" s="75">
        <f>'Revenue &amp; Cost of revenue'!BH11</f>
        <v>150000</v>
      </c>
      <c r="BK11" s="75">
        <f>'Revenue &amp; Cost of revenue'!BI11</f>
        <v>150000</v>
      </c>
      <c r="BL11" s="75">
        <f>'Revenue &amp; Cost of revenue'!BJ11</f>
        <v>150000</v>
      </c>
      <c r="BM11" s="75">
        <f>'Revenue &amp; Cost of revenue'!BK11</f>
        <v>150000</v>
      </c>
      <c r="BO11" s="46"/>
    </row>
    <row r="12" spans="1:67" ht="4.3499999999999996" customHeight="1">
      <c r="B12" s="42"/>
      <c r="D12" s="53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O12" s="46"/>
    </row>
    <row r="13" spans="1:67" ht="14.25" customHeight="1">
      <c r="B13" s="42"/>
      <c r="D13" s="43" t="str">
        <f>+"Total "&amp;LOWER(D9)</f>
        <v>Total revenue</v>
      </c>
      <c r="E13" s="44"/>
      <c r="F13" s="45">
        <f t="shared" ref="F13:AK13" si="2">SUM(F10:F12)</f>
        <v>6666.666666666667</v>
      </c>
      <c r="G13" s="45">
        <f t="shared" si="2"/>
        <v>6666.666666666667</v>
      </c>
      <c r="H13" s="45">
        <f t="shared" si="2"/>
        <v>6666.666666666667</v>
      </c>
      <c r="I13" s="45">
        <f t="shared" si="2"/>
        <v>6666.666666666667</v>
      </c>
      <c r="J13" s="45">
        <f t="shared" si="2"/>
        <v>6666.666666666667</v>
      </c>
      <c r="K13" s="45">
        <f t="shared" si="2"/>
        <v>6666.666666666667</v>
      </c>
      <c r="L13" s="45">
        <f t="shared" si="2"/>
        <v>6666.666666666667</v>
      </c>
      <c r="M13" s="45">
        <f t="shared" si="2"/>
        <v>6666.666666666667</v>
      </c>
      <c r="N13" s="45">
        <f t="shared" si="2"/>
        <v>6666.666666666667</v>
      </c>
      <c r="O13" s="45">
        <f t="shared" si="2"/>
        <v>6666.666666666667</v>
      </c>
      <c r="P13" s="45">
        <f t="shared" si="2"/>
        <v>6666.666666666667</v>
      </c>
      <c r="Q13" s="45">
        <f t="shared" si="2"/>
        <v>6666.666666666667</v>
      </c>
      <c r="R13" s="45">
        <f t="shared" si="2"/>
        <v>20832.5</v>
      </c>
      <c r="S13" s="45">
        <f t="shared" si="2"/>
        <v>20832.5</v>
      </c>
      <c r="T13" s="45">
        <f t="shared" si="2"/>
        <v>20832.5</v>
      </c>
      <c r="U13" s="45">
        <f t="shared" si="2"/>
        <v>20832.5</v>
      </c>
      <c r="V13" s="45">
        <f t="shared" si="2"/>
        <v>20832.5</v>
      </c>
      <c r="W13" s="45">
        <f t="shared" si="2"/>
        <v>20832.5</v>
      </c>
      <c r="X13" s="45">
        <f t="shared" si="2"/>
        <v>20832.5</v>
      </c>
      <c r="Y13" s="45">
        <f t="shared" si="2"/>
        <v>20832.5</v>
      </c>
      <c r="Z13" s="45">
        <f t="shared" si="2"/>
        <v>20832.5</v>
      </c>
      <c r="AA13" s="45">
        <f t="shared" si="2"/>
        <v>20832.5</v>
      </c>
      <c r="AB13" s="45">
        <f t="shared" si="2"/>
        <v>20832.5</v>
      </c>
      <c r="AC13" s="45">
        <f t="shared" si="2"/>
        <v>20832.5</v>
      </c>
      <c r="AD13" s="45">
        <f t="shared" si="2"/>
        <v>58333.333333333336</v>
      </c>
      <c r="AE13" s="45">
        <f t="shared" si="2"/>
        <v>58333.333333333336</v>
      </c>
      <c r="AF13" s="45">
        <f t="shared" si="2"/>
        <v>58333.333333333336</v>
      </c>
      <c r="AG13" s="45">
        <f t="shared" si="2"/>
        <v>58333.333333333336</v>
      </c>
      <c r="AH13" s="45">
        <f t="shared" si="2"/>
        <v>58333.333333333336</v>
      </c>
      <c r="AI13" s="45">
        <f t="shared" si="2"/>
        <v>58333.333333333336</v>
      </c>
      <c r="AJ13" s="45">
        <f t="shared" si="2"/>
        <v>58333.333333333336</v>
      </c>
      <c r="AK13" s="45">
        <f t="shared" si="2"/>
        <v>58333.333333333336</v>
      </c>
      <c r="AL13" s="45">
        <f t="shared" ref="AL13:BM13" si="3">SUM(AL10:AL12)</f>
        <v>58333.333333333336</v>
      </c>
      <c r="AM13" s="45">
        <f t="shared" si="3"/>
        <v>58333.333333333336</v>
      </c>
      <c r="AN13" s="45">
        <f t="shared" si="3"/>
        <v>58333.333333333336</v>
      </c>
      <c r="AO13" s="45">
        <f t="shared" si="3"/>
        <v>58333.333333333336</v>
      </c>
      <c r="AP13" s="45">
        <f t="shared" si="3"/>
        <v>125000</v>
      </c>
      <c r="AQ13" s="45">
        <f t="shared" si="3"/>
        <v>125000</v>
      </c>
      <c r="AR13" s="45">
        <f t="shared" si="3"/>
        <v>125000</v>
      </c>
      <c r="AS13" s="45">
        <f t="shared" si="3"/>
        <v>125000</v>
      </c>
      <c r="AT13" s="45">
        <f t="shared" si="3"/>
        <v>125000</v>
      </c>
      <c r="AU13" s="45">
        <f t="shared" si="3"/>
        <v>125000</v>
      </c>
      <c r="AV13" s="45">
        <f t="shared" si="3"/>
        <v>125000</v>
      </c>
      <c r="AW13" s="45">
        <f t="shared" si="3"/>
        <v>125000</v>
      </c>
      <c r="AX13" s="45">
        <f t="shared" si="3"/>
        <v>125000</v>
      </c>
      <c r="AY13" s="45">
        <f t="shared" si="3"/>
        <v>125000</v>
      </c>
      <c r="AZ13" s="45">
        <f t="shared" si="3"/>
        <v>125000</v>
      </c>
      <c r="BA13" s="45">
        <f t="shared" si="3"/>
        <v>125000</v>
      </c>
      <c r="BB13" s="45">
        <f t="shared" si="3"/>
        <v>250000</v>
      </c>
      <c r="BC13" s="45">
        <f t="shared" si="3"/>
        <v>250000</v>
      </c>
      <c r="BD13" s="45">
        <f t="shared" si="3"/>
        <v>250000</v>
      </c>
      <c r="BE13" s="45">
        <f t="shared" si="3"/>
        <v>250000</v>
      </c>
      <c r="BF13" s="45">
        <f t="shared" si="3"/>
        <v>250000</v>
      </c>
      <c r="BG13" s="45">
        <f t="shared" si="3"/>
        <v>250000</v>
      </c>
      <c r="BH13" s="45">
        <f t="shared" si="3"/>
        <v>250000</v>
      </c>
      <c r="BI13" s="45">
        <f t="shared" si="3"/>
        <v>250000</v>
      </c>
      <c r="BJ13" s="45">
        <f t="shared" si="3"/>
        <v>250000</v>
      </c>
      <c r="BK13" s="45">
        <f t="shared" si="3"/>
        <v>250000</v>
      </c>
      <c r="BL13" s="45">
        <f t="shared" si="3"/>
        <v>250000</v>
      </c>
      <c r="BM13" s="45">
        <f t="shared" si="3"/>
        <v>250000</v>
      </c>
      <c r="BO13" s="46"/>
    </row>
    <row r="14" spans="1:67" ht="14.25" customHeight="1">
      <c r="B14" s="42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O14" s="46"/>
    </row>
    <row r="15" spans="1:67" ht="14.25" customHeight="1">
      <c r="B15" s="42"/>
      <c r="D15" s="52" t="s">
        <v>64</v>
      </c>
      <c r="BO15" s="46"/>
    </row>
    <row r="16" spans="1:67" ht="14.25" customHeight="1">
      <c r="B16" s="42"/>
      <c r="D16" s="53" t="str">
        <f>'Assumptions '!C39</f>
        <v>Personnel</v>
      </c>
      <c r="F16" s="56">
        <f>'Assumptions '!D39/12</f>
        <v>4166.666666666667</v>
      </c>
      <c r="G16" s="56">
        <f>F16</f>
        <v>4166.666666666667</v>
      </c>
      <c r="H16" s="56">
        <f t="shared" ref="H16:Q16" si="4">G16</f>
        <v>4166.666666666667</v>
      </c>
      <c r="I16" s="56">
        <f t="shared" si="4"/>
        <v>4166.666666666667</v>
      </c>
      <c r="J16" s="56">
        <f t="shared" si="4"/>
        <v>4166.666666666667</v>
      </c>
      <c r="K16" s="56">
        <f t="shared" si="4"/>
        <v>4166.666666666667</v>
      </c>
      <c r="L16" s="56">
        <f t="shared" si="4"/>
        <v>4166.666666666667</v>
      </c>
      <c r="M16" s="56">
        <f t="shared" si="4"/>
        <v>4166.666666666667</v>
      </c>
      <c r="N16" s="56">
        <f t="shared" si="4"/>
        <v>4166.666666666667</v>
      </c>
      <c r="O16" s="56">
        <f t="shared" si="4"/>
        <v>4166.666666666667</v>
      </c>
      <c r="P16" s="56">
        <f t="shared" si="4"/>
        <v>4166.666666666667</v>
      </c>
      <c r="Q16" s="56">
        <f t="shared" si="4"/>
        <v>4166.666666666667</v>
      </c>
      <c r="R16" s="56">
        <f>'Assumptions '!E39/12</f>
        <v>7500</v>
      </c>
      <c r="S16" s="56">
        <f>R16</f>
        <v>7500</v>
      </c>
      <c r="T16" s="56">
        <f t="shared" ref="T16:AC16" si="5">S16</f>
        <v>7500</v>
      </c>
      <c r="U16" s="56">
        <f t="shared" si="5"/>
        <v>7500</v>
      </c>
      <c r="V16" s="56">
        <f t="shared" si="5"/>
        <v>7500</v>
      </c>
      <c r="W16" s="56">
        <f t="shared" si="5"/>
        <v>7500</v>
      </c>
      <c r="X16" s="56">
        <f t="shared" si="5"/>
        <v>7500</v>
      </c>
      <c r="Y16" s="56">
        <f t="shared" si="5"/>
        <v>7500</v>
      </c>
      <c r="Z16" s="56">
        <f t="shared" si="5"/>
        <v>7500</v>
      </c>
      <c r="AA16" s="56">
        <f t="shared" si="5"/>
        <v>7500</v>
      </c>
      <c r="AB16" s="56">
        <f t="shared" si="5"/>
        <v>7500</v>
      </c>
      <c r="AC16" s="56">
        <f t="shared" si="5"/>
        <v>7500</v>
      </c>
      <c r="AD16" s="56">
        <f>'Assumptions '!F39/12</f>
        <v>15000</v>
      </c>
      <c r="AE16" s="56">
        <f>AD16</f>
        <v>15000</v>
      </c>
      <c r="AF16" s="56">
        <f t="shared" ref="AF16:AO16" si="6">AE16</f>
        <v>15000</v>
      </c>
      <c r="AG16" s="56">
        <f t="shared" si="6"/>
        <v>15000</v>
      </c>
      <c r="AH16" s="56">
        <f t="shared" si="6"/>
        <v>15000</v>
      </c>
      <c r="AI16" s="56">
        <f t="shared" si="6"/>
        <v>15000</v>
      </c>
      <c r="AJ16" s="56">
        <f t="shared" si="6"/>
        <v>15000</v>
      </c>
      <c r="AK16" s="56">
        <f t="shared" si="6"/>
        <v>15000</v>
      </c>
      <c r="AL16" s="56">
        <f t="shared" si="6"/>
        <v>15000</v>
      </c>
      <c r="AM16" s="56">
        <f t="shared" si="6"/>
        <v>15000</v>
      </c>
      <c r="AN16" s="56">
        <f t="shared" si="6"/>
        <v>15000</v>
      </c>
      <c r="AO16" s="56">
        <f t="shared" si="6"/>
        <v>15000</v>
      </c>
      <c r="AP16" s="56">
        <f>'Assumptions '!G39/12</f>
        <v>25000</v>
      </c>
      <c r="AQ16" s="56">
        <f>AP16</f>
        <v>25000</v>
      </c>
      <c r="AR16" s="56">
        <f t="shared" ref="AR16:BA16" si="7">AQ16</f>
        <v>25000</v>
      </c>
      <c r="AS16" s="56">
        <f t="shared" si="7"/>
        <v>25000</v>
      </c>
      <c r="AT16" s="56">
        <f t="shared" si="7"/>
        <v>25000</v>
      </c>
      <c r="AU16" s="56">
        <f t="shared" si="7"/>
        <v>25000</v>
      </c>
      <c r="AV16" s="56">
        <f t="shared" si="7"/>
        <v>25000</v>
      </c>
      <c r="AW16" s="56">
        <f t="shared" si="7"/>
        <v>25000</v>
      </c>
      <c r="AX16" s="56">
        <f t="shared" si="7"/>
        <v>25000</v>
      </c>
      <c r="AY16" s="56">
        <f t="shared" si="7"/>
        <v>25000</v>
      </c>
      <c r="AZ16" s="56">
        <f t="shared" si="7"/>
        <v>25000</v>
      </c>
      <c r="BA16" s="56">
        <f t="shared" si="7"/>
        <v>25000</v>
      </c>
      <c r="BB16" s="56">
        <f>'Assumptions '!H39/12</f>
        <v>50000</v>
      </c>
      <c r="BC16" s="56">
        <f>BB16</f>
        <v>50000</v>
      </c>
      <c r="BD16" s="56">
        <f t="shared" ref="BD16:BM16" si="8">BC16</f>
        <v>50000</v>
      </c>
      <c r="BE16" s="56">
        <f t="shared" si="8"/>
        <v>50000</v>
      </c>
      <c r="BF16" s="56">
        <f t="shared" si="8"/>
        <v>50000</v>
      </c>
      <c r="BG16" s="56">
        <f t="shared" si="8"/>
        <v>50000</v>
      </c>
      <c r="BH16" s="56">
        <f t="shared" si="8"/>
        <v>50000</v>
      </c>
      <c r="BI16" s="56">
        <f t="shared" si="8"/>
        <v>50000</v>
      </c>
      <c r="BJ16" s="56">
        <f t="shared" si="8"/>
        <v>50000</v>
      </c>
      <c r="BK16" s="56">
        <f t="shared" si="8"/>
        <v>50000</v>
      </c>
      <c r="BL16" s="56">
        <f t="shared" si="8"/>
        <v>50000</v>
      </c>
      <c r="BM16" s="56">
        <f t="shared" si="8"/>
        <v>50000</v>
      </c>
      <c r="BO16" s="46"/>
    </row>
    <row r="17" spans="2:67" ht="14.25" customHeight="1">
      <c r="B17" s="42"/>
      <c r="D17" s="53" t="str">
        <f>'Assumptions '!C40</f>
        <v>Platform Development</v>
      </c>
      <c r="F17" s="56">
        <f>'Assumptions '!D40/12</f>
        <v>3333.3333333333335</v>
      </c>
      <c r="G17" s="56">
        <f t="shared" ref="G17:Q20" si="9">F17</f>
        <v>3333.3333333333335</v>
      </c>
      <c r="H17" s="56">
        <f t="shared" si="9"/>
        <v>3333.3333333333335</v>
      </c>
      <c r="I17" s="56">
        <f t="shared" si="9"/>
        <v>3333.3333333333335</v>
      </c>
      <c r="J17" s="56">
        <f t="shared" si="9"/>
        <v>3333.3333333333335</v>
      </c>
      <c r="K17" s="56">
        <f t="shared" si="9"/>
        <v>3333.3333333333335</v>
      </c>
      <c r="L17" s="56">
        <f t="shared" si="9"/>
        <v>3333.3333333333335</v>
      </c>
      <c r="M17" s="56">
        <f t="shared" si="9"/>
        <v>3333.3333333333335</v>
      </c>
      <c r="N17" s="56">
        <f t="shared" si="9"/>
        <v>3333.3333333333335</v>
      </c>
      <c r="O17" s="56">
        <f t="shared" si="9"/>
        <v>3333.3333333333335</v>
      </c>
      <c r="P17" s="56">
        <f t="shared" si="9"/>
        <v>3333.3333333333335</v>
      </c>
      <c r="Q17" s="56">
        <f t="shared" si="9"/>
        <v>3333.3333333333335</v>
      </c>
      <c r="R17" s="56">
        <f>'Assumptions '!E40/12</f>
        <v>5000</v>
      </c>
      <c r="S17" s="56">
        <f t="shared" ref="S17:AC17" si="10">R17</f>
        <v>5000</v>
      </c>
      <c r="T17" s="56">
        <f t="shared" si="10"/>
        <v>5000</v>
      </c>
      <c r="U17" s="56">
        <f t="shared" si="10"/>
        <v>5000</v>
      </c>
      <c r="V17" s="56">
        <f t="shared" si="10"/>
        <v>5000</v>
      </c>
      <c r="W17" s="56">
        <f t="shared" si="10"/>
        <v>5000</v>
      </c>
      <c r="X17" s="56">
        <f t="shared" si="10"/>
        <v>5000</v>
      </c>
      <c r="Y17" s="56">
        <f t="shared" si="10"/>
        <v>5000</v>
      </c>
      <c r="Z17" s="56">
        <f t="shared" si="10"/>
        <v>5000</v>
      </c>
      <c r="AA17" s="56">
        <f t="shared" si="10"/>
        <v>5000</v>
      </c>
      <c r="AB17" s="56">
        <f t="shared" si="10"/>
        <v>5000</v>
      </c>
      <c r="AC17" s="56">
        <f t="shared" si="10"/>
        <v>5000</v>
      </c>
      <c r="AD17" s="56">
        <f>'Assumptions '!F40/12</f>
        <v>8333.3333333333339</v>
      </c>
      <c r="AE17" s="56">
        <f t="shared" ref="AE17:AO17" si="11">AD17</f>
        <v>8333.3333333333339</v>
      </c>
      <c r="AF17" s="56">
        <f t="shared" si="11"/>
        <v>8333.3333333333339</v>
      </c>
      <c r="AG17" s="56">
        <f t="shared" si="11"/>
        <v>8333.3333333333339</v>
      </c>
      <c r="AH17" s="56">
        <f t="shared" si="11"/>
        <v>8333.3333333333339</v>
      </c>
      <c r="AI17" s="56">
        <f t="shared" si="11"/>
        <v>8333.3333333333339</v>
      </c>
      <c r="AJ17" s="56">
        <f t="shared" si="11"/>
        <v>8333.3333333333339</v>
      </c>
      <c r="AK17" s="56">
        <f t="shared" si="11"/>
        <v>8333.3333333333339</v>
      </c>
      <c r="AL17" s="56">
        <f t="shared" si="11"/>
        <v>8333.3333333333339</v>
      </c>
      <c r="AM17" s="56">
        <f t="shared" si="11"/>
        <v>8333.3333333333339</v>
      </c>
      <c r="AN17" s="56">
        <f t="shared" si="11"/>
        <v>8333.3333333333339</v>
      </c>
      <c r="AO17" s="56">
        <f t="shared" si="11"/>
        <v>8333.3333333333339</v>
      </c>
      <c r="AP17" s="56">
        <f>'Assumptions '!G40/12</f>
        <v>15000</v>
      </c>
      <c r="AQ17" s="56">
        <f t="shared" ref="AQ17:BA17" si="12">AP17</f>
        <v>15000</v>
      </c>
      <c r="AR17" s="56">
        <f t="shared" si="12"/>
        <v>15000</v>
      </c>
      <c r="AS17" s="56">
        <f t="shared" si="12"/>
        <v>15000</v>
      </c>
      <c r="AT17" s="56">
        <f t="shared" si="12"/>
        <v>15000</v>
      </c>
      <c r="AU17" s="56">
        <f t="shared" si="12"/>
        <v>15000</v>
      </c>
      <c r="AV17" s="56">
        <f t="shared" si="12"/>
        <v>15000</v>
      </c>
      <c r="AW17" s="56">
        <f t="shared" si="12"/>
        <v>15000</v>
      </c>
      <c r="AX17" s="56">
        <f t="shared" si="12"/>
        <v>15000</v>
      </c>
      <c r="AY17" s="56">
        <f t="shared" si="12"/>
        <v>15000</v>
      </c>
      <c r="AZ17" s="56">
        <f t="shared" si="12"/>
        <v>15000</v>
      </c>
      <c r="BA17" s="56">
        <f t="shared" si="12"/>
        <v>15000</v>
      </c>
      <c r="BB17" s="56">
        <f>'Assumptions '!H40/12</f>
        <v>16666.666666666668</v>
      </c>
      <c r="BC17" s="56">
        <f t="shared" ref="BC17:BM17" si="13">BB17</f>
        <v>16666.666666666668</v>
      </c>
      <c r="BD17" s="56">
        <f t="shared" si="13"/>
        <v>16666.666666666668</v>
      </c>
      <c r="BE17" s="56">
        <f t="shared" si="13"/>
        <v>16666.666666666668</v>
      </c>
      <c r="BF17" s="56">
        <f t="shared" si="13"/>
        <v>16666.666666666668</v>
      </c>
      <c r="BG17" s="56">
        <f t="shared" si="13"/>
        <v>16666.666666666668</v>
      </c>
      <c r="BH17" s="56">
        <f t="shared" si="13"/>
        <v>16666.666666666668</v>
      </c>
      <c r="BI17" s="56">
        <f t="shared" si="13"/>
        <v>16666.666666666668</v>
      </c>
      <c r="BJ17" s="56">
        <f t="shared" si="13"/>
        <v>16666.666666666668</v>
      </c>
      <c r="BK17" s="56">
        <f t="shared" si="13"/>
        <v>16666.666666666668</v>
      </c>
      <c r="BL17" s="56">
        <f t="shared" si="13"/>
        <v>16666.666666666668</v>
      </c>
      <c r="BM17" s="56">
        <f t="shared" si="13"/>
        <v>16666.666666666668</v>
      </c>
      <c r="BO17" s="46"/>
    </row>
    <row r="18" spans="2:67" ht="14.25" customHeight="1">
      <c r="B18" s="42"/>
      <c r="D18" s="53" t="str">
        <f>'Assumptions '!C41</f>
        <v>Support &amp; Cloud</v>
      </c>
      <c r="F18" s="56">
        <f>'Assumptions '!D41/12</f>
        <v>1666.6666666666667</v>
      </c>
      <c r="G18" s="56">
        <f t="shared" si="9"/>
        <v>1666.6666666666667</v>
      </c>
      <c r="H18" s="56">
        <f t="shared" si="9"/>
        <v>1666.6666666666667</v>
      </c>
      <c r="I18" s="56">
        <f t="shared" si="9"/>
        <v>1666.6666666666667</v>
      </c>
      <c r="J18" s="56">
        <f t="shared" si="9"/>
        <v>1666.6666666666667</v>
      </c>
      <c r="K18" s="56">
        <f t="shared" si="9"/>
        <v>1666.6666666666667</v>
      </c>
      <c r="L18" s="56">
        <f t="shared" si="9"/>
        <v>1666.6666666666667</v>
      </c>
      <c r="M18" s="56">
        <f t="shared" si="9"/>
        <v>1666.6666666666667</v>
      </c>
      <c r="N18" s="56">
        <f t="shared" si="9"/>
        <v>1666.6666666666667</v>
      </c>
      <c r="O18" s="56">
        <f t="shared" si="9"/>
        <v>1666.6666666666667</v>
      </c>
      <c r="P18" s="56">
        <f t="shared" si="9"/>
        <v>1666.6666666666667</v>
      </c>
      <c r="Q18" s="56">
        <f t="shared" si="9"/>
        <v>1666.6666666666667</v>
      </c>
      <c r="R18" s="56">
        <f>'Assumptions '!E41/12</f>
        <v>2500</v>
      </c>
      <c r="S18" s="56">
        <f t="shared" ref="S18:AC18" si="14">R18</f>
        <v>2500</v>
      </c>
      <c r="T18" s="56">
        <f t="shared" si="14"/>
        <v>2500</v>
      </c>
      <c r="U18" s="56">
        <f t="shared" si="14"/>
        <v>2500</v>
      </c>
      <c r="V18" s="56">
        <f t="shared" si="14"/>
        <v>2500</v>
      </c>
      <c r="W18" s="56">
        <f t="shared" si="14"/>
        <v>2500</v>
      </c>
      <c r="X18" s="56">
        <f t="shared" si="14"/>
        <v>2500</v>
      </c>
      <c r="Y18" s="56">
        <f t="shared" si="14"/>
        <v>2500</v>
      </c>
      <c r="Z18" s="56">
        <f t="shared" si="14"/>
        <v>2500</v>
      </c>
      <c r="AA18" s="56">
        <f t="shared" si="14"/>
        <v>2500</v>
      </c>
      <c r="AB18" s="56">
        <f t="shared" si="14"/>
        <v>2500</v>
      </c>
      <c r="AC18" s="56">
        <f t="shared" si="14"/>
        <v>2500</v>
      </c>
      <c r="AD18" s="56">
        <f>'Assumptions '!F41/12</f>
        <v>5000</v>
      </c>
      <c r="AE18" s="56">
        <f t="shared" ref="AE18:AO18" si="15">AD18</f>
        <v>5000</v>
      </c>
      <c r="AF18" s="56">
        <f t="shared" si="15"/>
        <v>5000</v>
      </c>
      <c r="AG18" s="56">
        <f t="shared" si="15"/>
        <v>5000</v>
      </c>
      <c r="AH18" s="56">
        <f t="shared" si="15"/>
        <v>5000</v>
      </c>
      <c r="AI18" s="56">
        <f t="shared" si="15"/>
        <v>5000</v>
      </c>
      <c r="AJ18" s="56">
        <f t="shared" si="15"/>
        <v>5000</v>
      </c>
      <c r="AK18" s="56">
        <f t="shared" si="15"/>
        <v>5000</v>
      </c>
      <c r="AL18" s="56">
        <f t="shared" si="15"/>
        <v>5000</v>
      </c>
      <c r="AM18" s="56">
        <f t="shared" si="15"/>
        <v>5000</v>
      </c>
      <c r="AN18" s="56">
        <f t="shared" si="15"/>
        <v>5000</v>
      </c>
      <c r="AO18" s="56">
        <f t="shared" si="15"/>
        <v>5000</v>
      </c>
      <c r="AP18" s="56">
        <f>'Assumptions '!G41/12</f>
        <v>6666.666666666667</v>
      </c>
      <c r="AQ18" s="56">
        <f t="shared" ref="AQ18:BA18" si="16">AP18</f>
        <v>6666.666666666667</v>
      </c>
      <c r="AR18" s="56">
        <f t="shared" si="16"/>
        <v>6666.666666666667</v>
      </c>
      <c r="AS18" s="56">
        <f t="shared" si="16"/>
        <v>6666.666666666667</v>
      </c>
      <c r="AT18" s="56">
        <f t="shared" si="16"/>
        <v>6666.666666666667</v>
      </c>
      <c r="AU18" s="56">
        <f t="shared" si="16"/>
        <v>6666.666666666667</v>
      </c>
      <c r="AV18" s="56">
        <f t="shared" si="16"/>
        <v>6666.666666666667</v>
      </c>
      <c r="AW18" s="56">
        <f t="shared" si="16"/>
        <v>6666.666666666667</v>
      </c>
      <c r="AX18" s="56">
        <f t="shared" si="16"/>
        <v>6666.666666666667</v>
      </c>
      <c r="AY18" s="56">
        <f t="shared" si="16"/>
        <v>6666.666666666667</v>
      </c>
      <c r="AZ18" s="56">
        <f t="shared" si="16"/>
        <v>6666.666666666667</v>
      </c>
      <c r="BA18" s="56">
        <f t="shared" si="16"/>
        <v>6666.666666666667</v>
      </c>
      <c r="BB18" s="56">
        <f>'Assumptions '!H41/12</f>
        <v>8333.3333333333339</v>
      </c>
      <c r="BC18" s="56">
        <f t="shared" ref="BC18:BM18" si="17">BB18</f>
        <v>8333.3333333333339</v>
      </c>
      <c r="BD18" s="56">
        <f t="shared" si="17"/>
        <v>8333.3333333333339</v>
      </c>
      <c r="BE18" s="56">
        <f t="shared" si="17"/>
        <v>8333.3333333333339</v>
      </c>
      <c r="BF18" s="56">
        <f t="shared" si="17"/>
        <v>8333.3333333333339</v>
      </c>
      <c r="BG18" s="56">
        <f t="shared" si="17"/>
        <v>8333.3333333333339</v>
      </c>
      <c r="BH18" s="56">
        <f t="shared" si="17"/>
        <v>8333.3333333333339</v>
      </c>
      <c r="BI18" s="56">
        <f t="shared" si="17"/>
        <v>8333.3333333333339</v>
      </c>
      <c r="BJ18" s="56">
        <f t="shared" si="17"/>
        <v>8333.3333333333339</v>
      </c>
      <c r="BK18" s="56">
        <f t="shared" si="17"/>
        <v>8333.3333333333339</v>
      </c>
      <c r="BL18" s="56">
        <f t="shared" si="17"/>
        <v>8333.3333333333339</v>
      </c>
      <c r="BM18" s="56">
        <f t="shared" si="17"/>
        <v>8333.3333333333339</v>
      </c>
      <c r="BO18" s="46"/>
    </row>
    <row r="19" spans="2:67" ht="14.25" customHeight="1">
      <c r="B19" s="42"/>
      <c r="D19" s="53" t="str">
        <f>'Assumptions '!C42</f>
        <v>Compliance &amp; Legal</v>
      </c>
      <c r="F19" s="56">
        <f>'Assumptions '!D42/12</f>
        <v>833.33333333333337</v>
      </c>
      <c r="G19" s="56">
        <f t="shared" si="9"/>
        <v>833.33333333333337</v>
      </c>
      <c r="H19" s="56">
        <f t="shared" si="9"/>
        <v>833.33333333333337</v>
      </c>
      <c r="I19" s="56">
        <f t="shared" si="9"/>
        <v>833.33333333333337</v>
      </c>
      <c r="J19" s="56">
        <f t="shared" si="9"/>
        <v>833.33333333333337</v>
      </c>
      <c r="K19" s="56">
        <f t="shared" si="9"/>
        <v>833.33333333333337</v>
      </c>
      <c r="L19" s="56">
        <f t="shared" si="9"/>
        <v>833.33333333333337</v>
      </c>
      <c r="M19" s="56">
        <f t="shared" si="9"/>
        <v>833.33333333333337</v>
      </c>
      <c r="N19" s="56">
        <f t="shared" si="9"/>
        <v>833.33333333333337</v>
      </c>
      <c r="O19" s="56">
        <f t="shared" si="9"/>
        <v>833.33333333333337</v>
      </c>
      <c r="P19" s="56">
        <f t="shared" si="9"/>
        <v>833.33333333333337</v>
      </c>
      <c r="Q19" s="56">
        <f t="shared" si="9"/>
        <v>833.33333333333337</v>
      </c>
      <c r="R19" s="56">
        <f>'Assumptions '!E42/12</f>
        <v>1666.6666666666667</v>
      </c>
      <c r="S19" s="56">
        <f t="shared" ref="S19:AC19" si="18">R19</f>
        <v>1666.6666666666667</v>
      </c>
      <c r="T19" s="56">
        <f t="shared" si="18"/>
        <v>1666.6666666666667</v>
      </c>
      <c r="U19" s="56">
        <f t="shared" si="18"/>
        <v>1666.6666666666667</v>
      </c>
      <c r="V19" s="56">
        <f t="shared" si="18"/>
        <v>1666.6666666666667</v>
      </c>
      <c r="W19" s="56">
        <f t="shared" si="18"/>
        <v>1666.6666666666667</v>
      </c>
      <c r="X19" s="56">
        <f t="shared" si="18"/>
        <v>1666.6666666666667</v>
      </c>
      <c r="Y19" s="56">
        <f t="shared" si="18"/>
        <v>1666.6666666666667</v>
      </c>
      <c r="Z19" s="56">
        <f t="shared" si="18"/>
        <v>1666.6666666666667</v>
      </c>
      <c r="AA19" s="56">
        <f t="shared" si="18"/>
        <v>1666.6666666666667</v>
      </c>
      <c r="AB19" s="56">
        <f t="shared" si="18"/>
        <v>1666.6666666666667</v>
      </c>
      <c r="AC19" s="56">
        <f t="shared" si="18"/>
        <v>1666.6666666666667</v>
      </c>
      <c r="AD19" s="56">
        <f>'Assumptions '!F42/12</f>
        <v>2500</v>
      </c>
      <c r="AE19" s="56">
        <f t="shared" ref="AE19:AO19" si="19">AD19</f>
        <v>2500</v>
      </c>
      <c r="AF19" s="56">
        <f t="shared" si="19"/>
        <v>2500</v>
      </c>
      <c r="AG19" s="56">
        <f t="shared" si="19"/>
        <v>2500</v>
      </c>
      <c r="AH19" s="56">
        <f t="shared" si="19"/>
        <v>2500</v>
      </c>
      <c r="AI19" s="56">
        <f t="shared" si="19"/>
        <v>2500</v>
      </c>
      <c r="AJ19" s="56">
        <f t="shared" si="19"/>
        <v>2500</v>
      </c>
      <c r="AK19" s="56">
        <f t="shared" si="19"/>
        <v>2500</v>
      </c>
      <c r="AL19" s="56">
        <f t="shared" si="19"/>
        <v>2500</v>
      </c>
      <c r="AM19" s="56">
        <f t="shared" si="19"/>
        <v>2500</v>
      </c>
      <c r="AN19" s="56">
        <f t="shared" si="19"/>
        <v>2500</v>
      </c>
      <c r="AO19" s="56">
        <f t="shared" si="19"/>
        <v>2500</v>
      </c>
      <c r="AP19" s="56">
        <f>'Assumptions '!G42/12</f>
        <v>3333.3333333333335</v>
      </c>
      <c r="AQ19" s="56">
        <f t="shared" ref="AQ19:BA19" si="20">AP19</f>
        <v>3333.3333333333335</v>
      </c>
      <c r="AR19" s="56">
        <f t="shared" si="20"/>
        <v>3333.3333333333335</v>
      </c>
      <c r="AS19" s="56">
        <f t="shared" si="20"/>
        <v>3333.3333333333335</v>
      </c>
      <c r="AT19" s="56">
        <f t="shared" si="20"/>
        <v>3333.3333333333335</v>
      </c>
      <c r="AU19" s="56">
        <f t="shared" si="20"/>
        <v>3333.3333333333335</v>
      </c>
      <c r="AV19" s="56">
        <f t="shared" si="20"/>
        <v>3333.3333333333335</v>
      </c>
      <c r="AW19" s="56">
        <f t="shared" si="20"/>
        <v>3333.3333333333335</v>
      </c>
      <c r="AX19" s="56">
        <f t="shared" si="20"/>
        <v>3333.3333333333335</v>
      </c>
      <c r="AY19" s="56">
        <f t="shared" si="20"/>
        <v>3333.3333333333335</v>
      </c>
      <c r="AZ19" s="56">
        <f t="shared" si="20"/>
        <v>3333.3333333333335</v>
      </c>
      <c r="BA19" s="56">
        <f t="shared" si="20"/>
        <v>3333.3333333333335</v>
      </c>
      <c r="BB19" s="56">
        <f>'Assumptions '!H42/12</f>
        <v>4166.666666666667</v>
      </c>
      <c r="BC19" s="56">
        <f t="shared" ref="BC19:BM19" si="21">BB19</f>
        <v>4166.666666666667</v>
      </c>
      <c r="BD19" s="56">
        <f t="shared" si="21"/>
        <v>4166.666666666667</v>
      </c>
      <c r="BE19" s="56">
        <f t="shared" si="21"/>
        <v>4166.666666666667</v>
      </c>
      <c r="BF19" s="56">
        <f t="shared" si="21"/>
        <v>4166.666666666667</v>
      </c>
      <c r="BG19" s="56">
        <f t="shared" si="21"/>
        <v>4166.666666666667</v>
      </c>
      <c r="BH19" s="56">
        <f t="shared" si="21"/>
        <v>4166.666666666667</v>
      </c>
      <c r="BI19" s="56">
        <f t="shared" si="21"/>
        <v>4166.666666666667</v>
      </c>
      <c r="BJ19" s="56">
        <f t="shared" si="21"/>
        <v>4166.666666666667</v>
      </c>
      <c r="BK19" s="56">
        <f t="shared" si="21"/>
        <v>4166.666666666667</v>
      </c>
      <c r="BL19" s="56">
        <f t="shared" si="21"/>
        <v>4166.666666666667</v>
      </c>
      <c r="BM19" s="56">
        <f t="shared" si="21"/>
        <v>4166.666666666667</v>
      </c>
      <c r="BO19" s="46"/>
    </row>
    <row r="20" spans="2:67" ht="14.25" customHeight="1">
      <c r="B20" s="42"/>
      <c r="D20" s="53" t="str">
        <f>'Assumptions '!C43</f>
        <v>Service COGS</v>
      </c>
      <c r="F20" s="56">
        <f>'Assumptions '!D43/12</f>
        <v>4166.666666666667</v>
      </c>
      <c r="G20" s="56">
        <f t="shared" si="9"/>
        <v>4166.666666666667</v>
      </c>
      <c r="H20" s="56">
        <f t="shared" si="9"/>
        <v>4166.666666666667</v>
      </c>
      <c r="I20" s="56">
        <f t="shared" si="9"/>
        <v>4166.666666666667</v>
      </c>
      <c r="J20" s="56">
        <f t="shared" si="9"/>
        <v>4166.666666666667</v>
      </c>
      <c r="K20" s="56">
        <f t="shared" si="9"/>
        <v>4166.666666666667</v>
      </c>
      <c r="L20" s="56">
        <f t="shared" si="9"/>
        <v>4166.666666666667</v>
      </c>
      <c r="M20" s="56">
        <f t="shared" si="9"/>
        <v>4166.666666666667</v>
      </c>
      <c r="N20" s="56">
        <f t="shared" si="9"/>
        <v>4166.666666666667</v>
      </c>
      <c r="O20" s="56">
        <f t="shared" si="9"/>
        <v>4166.666666666667</v>
      </c>
      <c r="P20" s="56">
        <f t="shared" si="9"/>
        <v>4166.666666666667</v>
      </c>
      <c r="Q20" s="56">
        <f t="shared" si="9"/>
        <v>4166.666666666667</v>
      </c>
      <c r="R20" s="56">
        <f>'Assumptions '!E43/12</f>
        <v>3333.3333333333335</v>
      </c>
      <c r="S20" s="56">
        <f t="shared" ref="S20:AC20" si="22">R20</f>
        <v>3333.3333333333335</v>
      </c>
      <c r="T20" s="56">
        <f t="shared" si="22"/>
        <v>3333.3333333333335</v>
      </c>
      <c r="U20" s="56">
        <f t="shared" si="22"/>
        <v>3333.3333333333335</v>
      </c>
      <c r="V20" s="56">
        <f t="shared" si="22"/>
        <v>3333.3333333333335</v>
      </c>
      <c r="W20" s="56">
        <f t="shared" si="22"/>
        <v>3333.3333333333335</v>
      </c>
      <c r="X20" s="56">
        <f t="shared" si="22"/>
        <v>3333.3333333333335</v>
      </c>
      <c r="Y20" s="56">
        <f t="shared" si="22"/>
        <v>3333.3333333333335</v>
      </c>
      <c r="Z20" s="56">
        <f t="shared" si="22"/>
        <v>3333.3333333333335</v>
      </c>
      <c r="AA20" s="56">
        <f t="shared" si="22"/>
        <v>3333.3333333333335</v>
      </c>
      <c r="AB20" s="56">
        <f t="shared" si="22"/>
        <v>3333.3333333333335</v>
      </c>
      <c r="AC20" s="56">
        <f t="shared" si="22"/>
        <v>3333.3333333333335</v>
      </c>
      <c r="AD20" s="56">
        <f>'Assumptions '!F43/12</f>
        <v>17500</v>
      </c>
      <c r="AE20" s="56">
        <f t="shared" ref="AE20:AO20" si="23">AD20</f>
        <v>17500</v>
      </c>
      <c r="AF20" s="56">
        <f t="shared" si="23"/>
        <v>17500</v>
      </c>
      <c r="AG20" s="56">
        <f t="shared" si="23"/>
        <v>17500</v>
      </c>
      <c r="AH20" s="56">
        <f t="shared" si="23"/>
        <v>17500</v>
      </c>
      <c r="AI20" s="56">
        <f t="shared" si="23"/>
        <v>17500</v>
      </c>
      <c r="AJ20" s="56">
        <f t="shared" si="23"/>
        <v>17500</v>
      </c>
      <c r="AK20" s="56">
        <f t="shared" si="23"/>
        <v>17500</v>
      </c>
      <c r="AL20" s="56">
        <f t="shared" si="23"/>
        <v>17500</v>
      </c>
      <c r="AM20" s="56">
        <f t="shared" si="23"/>
        <v>17500</v>
      </c>
      <c r="AN20" s="56">
        <f t="shared" si="23"/>
        <v>17500</v>
      </c>
      <c r="AO20" s="56">
        <f t="shared" si="23"/>
        <v>17500</v>
      </c>
      <c r="AP20" s="56">
        <f>'Assumptions '!G43/12</f>
        <v>35000</v>
      </c>
      <c r="AQ20" s="56">
        <f t="shared" ref="AQ20:BA20" si="24">AP20</f>
        <v>35000</v>
      </c>
      <c r="AR20" s="56">
        <f t="shared" si="24"/>
        <v>35000</v>
      </c>
      <c r="AS20" s="56">
        <f t="shared" si="24"/>
        <v>35000</v>
      </c>
      <c r="AT20" s="56">
        <f t="shared" si="24"/>
        <v>35000</v>
      </c>
      <c r="AU20" s="56">
        <f t="shared" si="24"/>
        <v>35000</v>
      </c>
      <c r="AV20" s="56">
        <f t="shared" si="24"/>
        <v>35000</v>
      </c>
      <c r="AW20" s="56">
        <f t="shared" si="24"/>
        <v>35000</v>
      </c>
      <c r="AX20" s="56">
        <f t="shared" si="24"/>
        <v>35000</v>
      </c>
      <c r="AY20" s="56">
        <f t="shared" si="24"/>
        <v>35000</v>
      </c>
      <c r="AZ20" s="56">
        <f t="shared" si="24"/>
        <v>35000</v>
      </c>
      <c r="BA20" s="56">
        <f t="shared" si="24"/>
        <v>35000</v>
      </c>
      <c r="BB20" s="56">
        <f>'Assumptions '!H43/12</f>
        <v>54166.666666666664</v>
      </c>
      <c r="BC20" s="56">
        <f t="shared" ref="BC20:BM20" si="25">BB20</f>
        <v>54166.666666666664</v>
      </c>
      <c r="BD20" s="56">
        <f t="shared" si="25"/>
        <v>54166.666666666664</v>
      </c>
      <c r="BE20" s="56">
        <f t="shared" si="25"/>
        <v>54166.666666666664</v>
      </c>
      <c r="BF20" s="56">
        <f t="shared" si="25"/>
        <v>54166.666666666664</v>
      </c>
      <c r="BG20" s="56">
        <f t="shared" si="25"/>
        <v>54166.666666666664</v>
      </c>
      <c r="BH20" s="56">
        <f t="shared" si="25"/>
        <v>54166.666666666664</v>
      </c>
      <c r="BI20" s="56">
        <f t="shared" si="25"/>
        <v>54166.666666666664</v>
      </c>
      <c r="BJ20" s="56">
        <f t="shared" si="25"/>
        <v>54166.666666666664</v>
      </c>
      <c r="BK20" s="56">
        <f t="shared" si="25"/>
        <v>54166.666666666664</v>
      </c>
      <c r="BL20" s="56">
        <f t="shared" si="25"/>
        <v>54166.666666666664</v>
      </c>
      <c r="BM20" s="56">
        <f t="shared" si="25"/>
        <v>54166.666666666664</v>
      </c>
      <c r="BO20" s="46"/>
    </row>
    <row r="21" spans="2:67" ht="4.1500000000000004" customHeight="1">
      <c r="B21" s="42"/>
      <c r="D21" s="53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O21" s="46"/>
    </row>
    <row r="22" spans="2:67" ht="14.25" customHeight="1">
      <c r="B22" s="42"/>
      <c r="D22" s="43" t="str">
        <f>+"Total "&amp;LOWER(D15)</f>
        <v>Total operating expenses</v>
      </c>
      <c r="E22" s="44"/>
      <c r="F22" s="45">
        <f t="shared" ref="F22:AK22" si="26">-SUM(F16:F21)</f>
        <v>-14166.666666666668</v>
      </c>
      <c r="G22" s="45">
        <f t="shared" si="26"/>
        <v>-14166.666666666668</v>
      </c>
      <c r="H22" s="45">
        <f t="shared" si="26"/>
        <v>-14166.666666666668</v>
      </c>
      <c r="I22" s="45">
        <f t="shared" si="26"/>
        <v>-14166.666666666668</v>
      </c>
      <c r="J22" s="45">
        <f t="shared" si="26"/>
        <v>-14166.666666666668</v>
      </c>
      <c r="K22" s="45">
        <f t="shared" si="26"/>
        <v>-14166.666666666668</v>
      </c>
      <c r="L22" s="45">
        <f t="shared" si="26"/>
        <v>-14166.666666666668</v>
      </c>
      <c r="M22" s="45">
        <f t="shared" si="26"/>
        <v>-14166.666666666668</v>
      </c>
      <c r="N22" s="45">
        <f t="shared" si="26"/>
        <v>-14166.666666666668</v>
      </c>
      <c r="O22" s="45">
        <f t="shared" si="26"/>
        <v>-14166.666666666668</v>
      </c>
      <c r="P22" s="45">
        <f t="shared" si="26"/>
        <v>-14166.666666666668</v>
      </c>
      <c r="Q22" s="45">
        <f t="shared" si="26"/>
        <v>-14166.666666666668</v>
      </c>
      <c r="R22" s="45">
        <f t="shared" si="26"/>
        <v>-20000</v>
      </c>
      <c r="S22" s="45">
        <f t="shared" si="26"/>
        <v>-20000</v>
      </c>
      <c r="T22" s="45">
        <f t="shared" si="26"/>
        <v>-20000</v>
      </c>
      <c r="U22" s="45">
        <f t="shared" si="26"/>
        <v>-20000</v>
      </c>
      <c r="V22" s="45">
        <f t="shared" si="26"/>
        <v>-20000</v>
      </c>
      <c r="W22" s="45">
        <f t="shared" si="26"/>
        <v>-20000</v>
      </c>
      <c r="X22" s="45">
        <f t="shared" si="26"/>
        <v>-20000</v>
      </c>
      <c r="Y22" s="45">
        <f t="shared" si="26"/>
        <v>-20000</v>
      </c>
      <c r="Z22" s="45">
        <f t="shared" si="26"/>
        <v>-20000</v>
      </c>
      <c r="AA22" s="45">
        <f t="shared" si="26"/>
        <v>-20000</v>
      </c>
      <c r="AB22" s="45">
        <f t="shared" si="26"/>
        <v>-20000</v>
      </c>
      <c r="AC22" s="45">
        <f t="shared" si="26"/>
        <v>-20000</v>
      </c>
      <c r="AD22" s="45">
        <f t="shared" si="26"/>
        <v>-48333.333333333336</v>
      </c>
      <c r="AE22" s="45">
        <f t="shared" si="26"/>
        <v>-48333.333333333336</v>
      </c>
      <c r="AF22" s="45">
        <f t="shared" si="26"/>
        <v>-48333.333333333336</v>
      </c>
      <c r="AG22" s="45">
        <f t="shared" si="26"/>
        <v>-48333.333333333336</v>
      </c>
      <c r="AH22" s="45">
        <f t="shared" si="26"/>
        <v>-48333.333333333336</v>
      </c>
      <c r="AI22" s="45">
        <f t="shared" si="26"/>
        <v>-48333.333333333336</v>
      </c>
      <c r="AJ22" s="45">
        <f t="shared" si="26"/>
        <v>-48333.333333333336</v>
      </c>
      <c r="AK22" s="45">
        <f t="shared" si="26"/>
        <v>-48333.333333333336</v>
      </c>
      <c r="AL22" s="45">
        <f t="shared" ref="AL22:BM22" si="27">-SUM(AL16:AL21)</f>
        <v>-48333.333333333336</v>
      </c>
      <c r="AM22" s="45">
        <f t="shared" si="27"/>
        <v>-48333.333333333336</v>
      </c>
      <c r="AN22" s="45">
        <f t="shared" si="27"/>
        <v>-48333.333333333336</v>
      </c>
      <c r="AO22" s="45">
        <f t="shared" si="27"/>
        <v>-48333.333333333336</v>
      </c>
      <c r="AP22" s="45">
        <f t="shared" si="27"/>
        <v>-85000</v>
      </c>
      <c r="AQ22" s="45">
        <f t="shared" si="27"/>
        <v>-85000</v>
      </c>
      <c r="AR22" s="45">
        <f t="shared" si="27"/>
        <v>-85000</v>
      </c>
      <c r="AS22" s="45">
        <f t="shared" si="27"/>
        <v>-85000</v>
      </c>
      <c r="AT22" s="45">
        <f t="shared" si="27"/>
        <v>-85000</v>
      </c>
      <c r="AU22" s="45">
        <f t="shared" si="27"/>
        <v>-85000</v>
      </c>
      <c r="AV22" s="45">
        <f t="shared" si="27"/>
        <v>-85000</v>
      </c>
      <c r="AW22" s="45">
        <f t="shared" si="27"/>
        <v>-85000</v>
      </c>
      <c r="AX22" s="45">
        <f t="shared" si="27"/>
        <v>-85000</v>
      </c>
      <c r="AY22" s="45">
        <f t="shared" si="27"/>
        <v>-85000</v>
      </c>
      <c r="AZ22" s="45">
        <f t="shared" si="27"/>
        <v>-85000</v>
      </c>
      <c r="BA22" s="45">
        <f t="shared" si="27"/>
        <v>-85000</v>
      </c>
      <c r="BB22" s="45">
        <f t="shared" si="27"/>
        <v>-133333.33333333334</v>
      </c>
      <c r="BC22" s="45">
        <f t="shared" si="27"/>
        <v>-133333.33333333334</v>
      </c>
      <c r="BD22" s="45">
        <f t="shared" si="27"/>
        <v>-133333.33333333334</v>
      </c>
      <c r="BE22" s="45">
        <f t="shared" si="27"/>
        <v>-133333.33333333334</v>
      </c>
      <c r="BF22" s="45">
        <f t="shared" si="27"/>
        <v>-133333.33333333334</v>
      </c>
      <c r="BG22" s="45">
        <f t="shared" si="27"/>
        <v>-133333.33333333334</v>
      </c>
      <c r="BH22" s="45">
        <f t="shared" si="27"/>
        <v>-133333.33333333334</v>
      </c>
      <c r="BI22" s="45">
        <f t="shared" si="27"/>
        <v>-133333.33333333334</v>
      </c>
      <c r="BJ22" s="45">
        <f t="shared" si="27"/>
        <v>-133333.33333333334</v>
      </c>
      <c r="BK22" s="45">
        <f t="shared" si="27"/>
        <v>-133333.33333333334</v>
      </c>
      <c r="BL22" s="45">
        <f t="shared" si="27"/>
        <v>-133333.33333333334</v>
      </c>
      <c r="BM22" s="45">
        <f t="shared" si="27"/>
        <v>-133333.33333333334</v>
      </c>
      <c r="BO22" s="46"/>
    </row>
    <row r="23" spans="2:67" ht="14.25" customHeight="1">
      <c r="B23" s="42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O23" s="46"/>
    </row>
    <row r="24" spans="2:67" ht="14.25" customHeight="1">
      <c r="B24" s="42"/>
      <c r="D24" s="52" t="s">
        <v>40</v>
      </c>
      <c r="AD24" s="121"/>
      <c r="BO24" s="46"/>
    </row>
    <row r="25" spans="2:67" ht="14.25" customHeight="1">
      <c r="B25" s="42"/>
      <c r="D25" s="52"/>
      <c r="AD25" s="121"/>
      <c r="BO25" s="46"/>
    </row>
    <row r="26" spans="2:67" ht="14.25" customHeight="1">
      <c r="B26" s="42"/>
      <c r="D26" s="53" t="s">
        <v>113</v>
      </c>
      <c r="F26" s="17">
        <f>'Assumptions '!D45/12</f>
        <v>2500</v>
      </c>
      <c r="G26" s="17">
        <f>F26</f>
        <v>2500</v>
      </c>
      <c r="H26" s="17">
        <f t="shared" ref="H26:Q26" si="28">G26</f>
        <v>2500</v>
      </c>
      <c r="I26" s="17">
        <f t="shared" si="28"/>
        <v>2500</v>
      </c>
      <c r="J26" s="17">
        <f t="shared" si="28"/>
        <v>2500</v>
      </c>
      <c r="K26" s="17">
        <f t="shared" si="28"/>
        <v>2500</v>
      </c>
      <c r="L26" s="17">
        <f t="shared" si="28"/>
        <v>2500</v>
      </c>
      <c r="M26" s="17">
        <f t="shared" si="28"/>
        <v>2500</v>
      </c>
      <c r="N26" s="17">
        <f t="shared" si="28"/>
        <v>2500</v>
      </c>
      <c r="O26" s="17">
        <f t="shared" si="28"/>
        <v>2500</v>
      </c>
      <c r="P26" s="17">
        <f t="shared" si="28"/>
        <v>2500</v>
      </c>
      <c r="Q26" s="17">
        <f t="shared" si="28"/>
        <v>2500</v>
      </c>
      <c r="R26" s="17">
        <f>'Assumptions '!E45/12</f>
        <v>6666.666666666667</v>
      </c>
      <c r="S26" s="17">
        <f>R26</f>
        <v>6666.666666666667</v>
      </c>
      <c r="T26" s="17">
        <f t="shared" ref="T26:AC26" si="29">S26</f>
        <v>6666.666666666667</v>
      </c>
      <c r="U26" s="17">
        <f t="shared" si="29"/>
        <v>6666.666666666667</v>
      </c>
      <c r="V26" s="17">
        <f t="shared" si="29"/>
        <v>6666.666666666667</v>
      </c>
      <c r="W26" s="17">
        <f t="shared" si="29"/>
        <v>6666.666666666667</v>
      </c>
      <c r="X26" s="17">
        <f t="shared" si="29"/>
        <v>6666.666666666667</v>
      </c>
      <c r="Y26" s="17">
        <f t="shared" si="29"/>
        <v>6666.666666666667</v>
      </c>
      <c r="Z26" s="17">
        <f t="shared" si="29"/>
        <v>6666.666666666667</v>
      </c>
      <c r="AA26" s="17">
        <f t="shared" si="29"/>
        <v>6666.666666666667</v>
      </c>
      <c r="AB26" s="17">
        <f t="shared" si="29"/>
        <v>6666.666666666667</v>
      </c>
      <c r="AC26" s="17">
        <f t="shared" si="29"/>
        <v>6666.666666666667</v>
      </c>
      <c r="AD26" s="17">
        <f>'Assumptions '!F45/12</f>
        <v>10000</v>
      </c>
      <c r="AE26" s="17">
        <f>AD26</f>
        <v>10000</v>
      </c>
      <c r="AF26" s="17">
        <f t="shared" ref="AF26:AO26" si="30">AE26</f>
        <v>10000</v>
      </c>
      <c r="AG26" s="17">
        <f t="shared" si="30"/>
        <v>10000</v>
      </c>
      <c r="AH26" s="17">
        <f t="shared" si="30"/>
        <v>10000</v>
      </c>
      <c r="AI26" s="17">
        <f t="shared" si="30"/>
        <v>10000</v>
      </c>
      <c r="AJ26" s="17">
        <f t="shared" si="30"/>
        <v>10000</v>
      </c>
      <c r="AK26" s="17">
        <f t="shared" si="30"/>
        <v>10000</v>
      </c>
      <c r="AL26" s="17">
        <f t="shared" si="30"/>
        <v>10000</v>
      </c>
      <c r="AM26" s="17">
        <f t="shared" si="30"/>
        <v>10000</v>
      </c>
      <c r="AN26" s="17">
        <f t="shared" si="30"/>
        <v>10000</v>
      </c>
      <c r="AO26" s="17">
        <f t="shared" si="30"/>
        <v>10000</v>
      </c>
      <c r="AP26" s="17">
        <f>'Assumptions '!G45/12</f>
        <v>13333.333333333334</v>
      </c>
      <c r="AQ26" s="17">
        <f>AP26</f>
        <v>13333.333333333334</v>
      </c>
      <c r="AR26" s="17">
        <f t="shared" ref="AR26:BA26" si="31">AQ26</f>
        <v>13333.333333333334</v>
      </c>
      <c r="AS26" s="17">
        <f t="shared" si="31"/>
        <v>13333.333333333334</v>
      </c>
      <c r="AT26" s="17">
        <f t="shared" si="31"/>
        <v>13333.333333333334</v>
      </c>
      <c r="AU26" s="17">
        <f t="shared" si="31"/>
        <v>13333.333333333334</v>
      </c>
      <c r="AV26" s="17">
        <f t="shared" si="31"/>
        <v>13333.333333333334</v>
      </c>
      <c r="AW26" s="17">
        <f t="shared" si="31"/>
        <v>13333.333333333334</v>
      </c>
      <c r="AX26" s="17">
        <f t="shared" si="31"/>
        <v>13333.333333333334</v>
      </c>
      <c r="AY26" s="17">
        <f t="shared" si="31"/>
        <v>13333.333333333334</v>
      </c>
      <c r="AZ26" s="17">
        <f t="shared" si="31"/>
        <v>13333.333333333334</v>
      </c>
      <c r="BA26" s="17">
        <f t="shared" si="31"/>
        <v>13333.333333333334</v>
      </c>
      <c r="BB26" s="17">
        <f>'Assumptions '!H45/12</f>
        <v>16666.666666666668</v>
      </c>
      <c r="BC26" s="17">
        <f>BB26</f>
        <v>16666.666666666668</v>
      </c>
      <c r="BD26" s="17">
        <f t="shared" ref="BD26:BM26" si="32">BC26</f>
        <v>16666.666666666668</v>
      </c>
      <c r="BE26" s="17">
        <f t="shared" si="32"/>
        <v>16666.666666666668</v>
      </c>
      <c r="BF26" s="17">
        <f t="shared" si="32"/>
        <v>16666.666666666668</v>
      </c>
      <c r="BG26" s="17">
        <f t="shared" si="32"/>
        <v>16666.666666666668</v>
      </c>
      <c r="BH26" s="17">
        <f t="shared" si="32"/>
        <v>16666.666666666668</v>
      </c>
      <c r="BI26" s="17">
        <f t="shared" si="32"/>
        <v>16666.666666666668</v>
      </c>
      <c r="BJ26" s="17">
        <f t="shared" si="32"/>
        <v>16666.666666666668</v>
      </c>
      <c r="BK26" s="17">
        <f t="shared" si="32"/>
        <v>16666.666666666668</v>
      </c>
      <c r="BL26" s="17">
        <f t="shared" si="32"/>
        <v>16666.666666666668</v>
      </c>
      <c r="BM26" s="17">
        <f t="shared" si="32"/>
        <v>16666.666666666668</v>
      </c>
      <c r="BO26" s="46"/>
    </row>
    <row r="27" spans="2:67" ht="4.1500000000000004" customHeight="1">
      <c r="B27" s="42"/>
      <c r="D27" s="53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O27" s="46"/>
    </row>
    <row r="28" spans="2:67" ht="14.25" customHeight="1">
      <c r="B28" s="42"/>
      <c r="D28" s="43" t="str">
        <f>+"Total "&amp;LOWER(D24)</f>
        <v>Total marketing expenses</v>
      </c>
      <c r="E28" s="44"/>
      <c r="F28" s="45">
        <f t="shared" ref="F28:AK28" si="33">-SUM(F26:F27)</f>
        <v>-2500</v>
      </c>
      <c r="G28" s="45">
        <f t="shared" si="33"/>
        <v>-2500</v>
      </c>
      <c r="H28" s="45">
        <f t="shared" si="33"/>
        <v>-2500</v>
      </c>
      <c r="I28" s="45">
        <f t="shared" si="33"/>
        <v>-2500</v>
      </c>
      <c r="J28" s="45">
        <f t="shared" si="33"/>
        <v>-2500</v>
      </c>
      <c r="K28" s="45">
        <f t="shared" si="33"/>
        <v>-2500</v>
      </c>
      <c r="L28" s="45">
        <f t="shared" si="33"/>
        <v>-2500</v>
      </c>
      <c r="M28" s="45">
        <f t="shared" si="33"/>
        <v>-2500</v>
      </c>
      <c r="N28" s="45">
        <f t="shared" si="33"/>
        <v>-2500</v>
      </c>
      <c r="O28" s="45">
        <f t="shared" si="33"/>
        <v>-2500</v>
      </c>
      <c r="P28" s="45">
        <f t="shared" si="33"/>
        <v>-2500</v>
      </c>
      <c r="Q28" s="45">
        <f t="shared" si="33"/>
        <v>-2500</v>
      </c>
      <c r="R28" s="45">
        <f t="shared" si="33"/>
        <v>-6666.666666666667</v>
      </c>
      <c r="S28" s="45">
        <f t="shared" si="33"/>
        <v>-6666.666666666667</v>
      </c>
      <c r="T28" s="45">
        <f t="shared" si="33"/>
        <v>-6666.666666666667</v>
      </c>
      <c r="U28" s="45">
        <f t="shared" si="33"/>
        <v>-6666.666666666667</v>
      </c>
      <c r="V28" s="45">
        <f t="shared" si="33"/>
        <v>-6666.666666666667</v>
      </c>
      <c r="W28" s="45">
        <f t="shared" si="33"/>
        <v>-6666.666666666667</v>
      </c>
      <c r="X28" s="45">
        <f t="shared" si="33"/>
        <v>-6666.666666666667</v>
      </c>
      <c r="Y28" s="45">
        <f t="shared" si="33"/>
        <v>-6666.666666666667</v>
      </c>
      <c r="Z28" s="45">
        <f t="shared" si="33"/>
        <v>-6666.666666666667</v>
      </c>
      <c r="AA28" s="45">
        <f t="shared" si="33"/>
        <v>-6666.666666666667</v>
      </c>
      <c r="AB28" s="45">
        <f t="shared" si="33"/>
        <v>-6666.666666666667</v>
      </c>
      <c r="AC28" s="45">
        <f t="shared" si="33"/>
        <v>-6666.666666666667</v>
      </c>
      <c r="AD28" s="45">
        <f t="shared" si="33"/>
        <v>-10000</v>
      </c>
      <c r="AE28" s="45">
        <f t="shared" si="33"/>
        <v>-10000</v>
      </c>
      <c r="AF28" s="45">
        <f t="shared" si="33"/>
        <v>-10000</v>
      </c>
      <c r="AG28" s="45">
        <f t="shared" si="33"/>
        <v>-10000</v>
      </c>
      <c r="AH28" s="45">
        <f t="shared" si="33"/>
        <v>-10000</v>
      </c>
      <c r="AI28" s="45">
        <f t="shared" si="33"/>
        <v>-10000</v>
      </c>
      <c r="AJ28" s="45">
        <f t="shared" si="33"/>
        <v>-10000</v>
      </c>
      <c r="AK28" s="45">
        <f t="shared" si="33"/>
        <v>-10000</v>
      </c>
      <c r="AL28" s="45">
        <f t="shared" ref="AL28:BM28" si="34">-SUM(AL26:AL27)</f>
        <v>-10000</v>
      </c>
      <c r="AM28" s="45">
        <f t="shared" si="34"/>
        <v>-10000</v>
      </c>
      <c r="AN28" s="45">
        <f t="shared" si="34"/>
        <v>-10000</v>
      </c>
      <c r="AO28" s="45">
        <f t="shared" si="34"/>
        <v>-10000</v>
      </c>
      <c r="AP28" s="45">
        <f t="shared" si="34"/>
        <v>-13333.333333333334</v>
      </c>
      <c r="AQ28" s="45">
        <f t="shared" si="34"/>
        <v>-13333.333333333334</v>
      </c>
      <c r="AR28" s="45">
        <f t="shared" si="34"/>
        <v>-13333.333333333334</v>
      </c>
      <c r="AS28" s="45">
        <f t="shared" si="34"/>
        <v>-13333.333333333334</v>
      </c>
      <c r="AT28" s="45">
        <f t="shared" si="34"/>
        <v>-13333.333333333334</v>
      </c>
      <c r="AU28" s="45">
        <f t="shared" si="34"/>
        <v>-13333.333333333334</v>
      </c>
      <c r="AV28" s="45">
        <f t="shared" si="34"/>
        <v>-13333.333333333334</v>
      </c>
      <c r="AW28" s="45">
        <f t="shared" si="34"/>
        <v>-13333.333333333334</v>
      </c>
      <c r="AX28" s="45">
        <f t="shared" si="34"/>
        <v>-13333.333333333334</v>
      </c>
      <c r="AY28" s="45">
        <f t="shared" si="34"/>
        <v>-13333.333333333334</v>
      </c>
      <c r="AZ28" s="45">
        <f t="shared" si="34"/>
        <v>-13333.333333333334</v>
      </c>
      <c r="BA28" s="45">
        <f t="shared" si="34"/>
        <v>-13333.333333333334</v>
      </c>
      <c r="BB28" s="45">
        <f t="shared" si="34"/>
        <v>-16666.666666666668</v>
      </c>
      <c r="BC28" s="45">
        <f t="shared" si="34"/>
        <v>-16666.666666666668</v>
      </c>
      <c r="BD28" s="45">
        <f t="shared" si="34"/>
        <v>-16666.666666666668</v>
      </c>
      <c r="BE28" s="45">
        <f t="shared" si="34"/>
        <v>-16666.666666666668</v>
      </c>
      <c r="BF28" s="45">
        <f t="shared" si="34"/>
        <v>-16666.666666666668</v>
      </c>
      <c r="BG28" s="45">
        <f t="shared" si="34"/>
        <v>-16666.666666666668</v>
      </c>
      <c r="BH28" s="45">
        <f t="shared" si="34"/>
        <v>-16666.666666666668</v>
      </c>
      <c r="BI28" s="45">
        <f t="shared" si="34"/>
        <v>-16666.666666666668</v>
      </c>
      <c r="BJ28" s="45">
        <f t="shared" si="34"/>
        <v>-16666.666666666668</v>
      </c>
      <c r="BK28" s="45">
        <f t="shared" si="34"/>
        <v>-16666.666666666668</v>
      </c>
      <c r="BL28" s="45">
        <f t="shared" si="34"/>
        <v>-16666.666666666668</v>
      </c>
      <c r="BM28" s="45">
        <f t="shared" si="34"/>
        <v>-16666.666666666668</v>
      </c>
      <c r="BO28" s="46"/>
    </row>
    <row r="29" spans="2:67" ht="14.25">
      <c r="B29" s="42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O29" s="46"/>
    </row>
    <row r="30" spans="2:67" ht="14.25" customHeight="1">
      <c r="B30" s="42"/>
      <c r="D30" s="54" t="s">
        <v>41</v>
      </c>
      <c r="E30" s="44"/>
      <c r="F30" s="45">
        <f>F13+F22+F28</f>
        <v>-10000</v>
      </c>
      <c r="G30" s="45">
        <f t="shared" ref="G30:BM30" si="35">G13+G22+G28</f>
        <v>-10000</v>
      </c>
      <c r="H30" s="45">
        <f t="shared" si="35"/>
        <v>-10000</v>
      </c>
      <c r="I30" s="45">
        <f t="shared" si="35"/>
        <v>-10000</v>
      </c>
      <c r="J30" s="45">
        <f t="shared" si="35"/>
        <v>-10000</v>
      </c>
      <c r="K30" s="45">
        <f t="shared" si="35"/>
        <v>-10000</v>
      </c>
      <c r="L30" s="45">
        <f t="shared" si="35"/>
        <v>-10000</v>
      </c>
      <c r="M30" s="45">
        <f t="shared" si="35"/>
        <v>-10000</v>
      </c>
      <c r="N30" s="45">
        <f t="shared" si="35"/>
        <v>-10000</v>
      </c>
      <c r="O30" s="45">
        <f t="shared" si="35"/>
        <v>-10000</v>
      </c>
      <c r="P30" s="45">
        <f t="shared" si="35"/>
        <v>-10000</v>
      </c>
      <c r="Q30" s="45">
        <f t="shared" si="35"/>
        <v>-10000</v>
      </c>
      <c r="R30" s="45">
        <f t="shared" si="35"/>
        <v>-5834.166666666667</v>
      </c>
      <c r="S30" s="45">
        <f t="shared" si="35"/>
        <v>-5834.166666666667</v>
      </c>
      <c r="T30" s="45">
        <f t="shared" si="35"/>
        <v>-5834.166666666667</v>
      </c>
      <c r="U30" s="45">
        <f t="shared" si="35"/>
        <v>-5834.166666666667</v>
      </c>
      <c r="V30" s="45">
        <f t="shared" si="35"/>
        <v>-5834.166666666667</v>
      </c>
      <c r="W30" s="45">
        <f t="shared" si="35"/>
        <v>-5834.166666666667</v>
      </c>
      <c r="X30" s="45">
        <f t="shared" si="35"/>
        <v>-5834.166666666667</v>
      </c>
      <c r="Y30" s="45">
        <f t="shared" si="35"/>
        <v>-5834.166666666667</v>
      </c>
      <c r="Z30" s="45">
        <f t="shared" si="35"/>
        <v>-5834.166666666667</v>
      </c>
      <c r="AA30" s="45">
        <f t="shared" si="35"/>
        <v>-5834.166666666667</v>
      </c>
      <c r="AB30" s="45">
        <f t="shared" si="35"/>
        <v>-5834.166666666667</v>
      </c>
      <c r="AC30" s="45">
        <f t="shared" si="35"/>
        <v>-5834.166666666667</v>
      </c>
      <c r="AD30" s="45">
        <f t="shared" si="35"/>
        <v>0</v>
      </c>
      <c r="AE30" s="45">
        <f t="shared" si="35"/>
        <v>0</v>
      </c>
      <c r="AF30" s="45">
        <f t="shared" si="35"/>
        <v>0</v>
      </c>
      <c r="AG30" s="45">
        <f t="shared" si="35"/>
        <v>0</v>
      </c>
      <c r="AH30" s="45">
        <f t="shared" si="35"/>
        <v>0</v>
      </c>
      <c r="AI30" s="45">
        <f t="shared" si="35"/>
        <v>0</v>
      </c>
      <c r="AJ30" s="45">
        <f t="shared" si="35"/>
        <v>0</v>
      </c>
      <c r="AK30" s="45">
        <f t="shared" si="35"/>
        <v>0</v>
      </c>
      <c r="AL30" s="45">
        <f t="shared" si="35"/>
        <v>0</v>
      </c>
      <c r="AM30" s="45">
        <f t="shared" si="35"/>
        <v>0</v>
      </c>
      <c r="AN30" s="45">
        <f t="shared" si="35"/>
        <v>0</v>
      </c>
      <c r="AO30" s="45">
        <f t="shared" si="35"/>
        <v>0</v>
      </c>
      <c r="AP30" s="45">
        <f t="shared" si="35"/>
        <v>26666.666666666664</v>
      </c>
      <c r="AQ30" s="45">
        <f t="shared" si="35"/>
        <v>26666.666666666664</v>
      </c>
      <c r="AR30" s="45">
        <f t="shared" si="35"/>
        <v>26666.666666666664</v>
      </c>
      <c r="AS30" s="45">
        <f t="shared" si="35"/>
        <v>26666.666666666664</v>
      </c>
      <c r="AT30" s="45">
        <f t="shared" si="35"/>
        <v>26666.666666666664</v>
      </c>
      <c r="AU30" s="45">
        <f t="shared" si="35"/>
        <v>26666.666666666664</v>
      </c>
      <c r="AV30" s="45">
        <f t="shared" si="35"/>
        <v>26666.666666666664</v>
      </c>
      <c r="AW30" s="45">
        <f t="shared" si="35"/>
        <v>26666.666666666664</v>
      </c>
      <c r="AX30" s="45">
        <f t="shared" si="35"/>
        <v>26666.666666666664</v>
      </c>
      <c r="AY30" s="45">
        <f t="shared" si="35"/>
        <v>26666.666666666664</v>
      </c>
      <c r="AZ30" s="45">
        <f t="shared" si="35"/>
        <v>26666.666666666664</v>
      </c>
      <c r="BA30" s="45">
        <f t="shared" si="35"/>
        <v>26666.666666666664</v>
      </c>
      <c r="BB30" s="45">
        <f t="shared" si="35"/>
        <v>99999.999999999985</v>
      </c>
      <c r="BC30" s="45">
        <f t="shared" si="35"/>
        <v>99999.999999999985</v>
      </c>
      <c r="BD30" s="45">
        <f t="shared" si="35"/>
        <v>99999.999999999985</v>
      </c>
      <c r="BE30" s="45">
        <f t="shared" si="35"/>
        <v>99999.999999999985</v>
      </c>
      <c r="BF30" s="45">
        <f t="shared" si="35"/>
        <v>99999.999999999985</v>
      </c>
      <c r="BG30" s="45">
        <f t="shared" si="35"/>
        <v>99999.999999999985</v>
      </c>
      <c r="BH30" s="45">
        <f t="shared" si="35"/>
        <v>99999.999999999985</v>
      </c>
      <c r="BI30" s="45">
        <f t="shared" si="35"/>
        <v>99999.999999999985</v>
      </c>
      <c r="BJ30" s="45">
        <f t="shared" si="35"/>
        <v>99999.999999999985</v>
      </c>
      <c r="BK30" s="45">
        <f t="shared" si="35"/>
        <v>99999.999999999985</v>
      </c>
      <c r="BL30" s="45">
        <f t="shared" si="35"/>
        <v>99999.999999999985</v>
      </c>
      <c r="BM30" s="45">
        <f t="shared" si="35"/>
        <v>99999.999999999985</v>
      </c>
      <c r="BO30" s="46"/>
    </row>
    <row r="31" spans="2:67" ht="14.25" customHeight="1">
      <c r="B31" s="42"/>
      <c r="D31" s="12" t="s">
        <v>65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O31" s="46"/>
    </row>
    <row r="32" spans="2:67" ht="14.25" customHeight="1">
      <c r="B32" s="42"/>
      <c r="D32" s="12" t="s">
        <v>66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O32" s="46"/>
    </row>
    <row r="33" spans="2:67" ht="14.25" customHeight="1">
      <c r="B33" s="42"/>
      <c r="D33" s="54" t="s">
        <v>67</v>
      </c>
      <c r="E33" s="44"/>
      <c r="F33" s="45">
        <f>SUM(F30:F32)</f>
        <v>-10000</v>
      </c>
      <c r="G33" s="45">
        <f t="shared" ref="G33:AO33" si="36">SUM(G30:G32)</f>
        <v>-10000</v>
      </c>
      <c r="H33" s="45">
        <f t="shared" si="36"/>
        <v>-10000</v>
      </c>
      <c r="I33" s="45">
        <f t="shared" si="36"/>
        <v>-10000</v>
      </c>
      <c r="J33" s="45">
        <f t="shared" si="36"/>
        <v>-10000</v>
      </c>
      <c r="K33" s="45">
        <f t="shared" si="36"/>
        <v>-10000</v>
      </c>
      <c r="L33" s="45">
        <f>SUM(L30:L32)</f>
        <v>-10000</v>
      </c>
      <c r="M33" s="45">
        <f t="shared" si="36"/>
        <v>-10000</v>
      </c>
      <c r="N33" s="45">
        <f t="shared" si="36"/>
        <v>-10000</v>
      </c>
      <c r="O33" s="45">
        <f t="shared" si="36"/>
        <v>-10000</v>
      </c>
      <c r="P33" s="45">
        <f t="shared" si="36"/>
        <v>-10000</v>
      </c>
      <c r="Q33" s="45">
        <f t="shared" si="36"/>
        <v>-10000</v>
      </c>
      <c r="R33" s="45">
        <f t="shared" si="36"/>
        <v>-5834.166666666667</v>
      </c>
      <c r="S33" s="45">
        <f t="shared" si="36"/>
        <v>-5834.166666666667</v>
      </c>
      <c r="T33" s="45">
        <f t="shared" si="36"/>
        <v>-5834.166666666667</v>
      </c>
      <c r="U33" s="45">
        <f t="shared" si="36"/>
        <v>-5834.166666666667</v>
      </c>
      <c r="V33" s="45">
        <f t="shared" si="36"/>
        <v>-5834.166666666667</v>
      </c>
      <c r="W33" s="45">
        <f t="shared" si="36"/>
        <v>-5834.166666666667</v>
      </c>
      <c r="X33" s="45">
        <f t="shared" si="36"/>
        <v>-5834.166666666667</v>
      </c>
      <c r="Y33" s="45">
        <f t="shared" si="36"/>
        <v>-5834.166666666667</v>
      </c>
      <c r="Z33" s="45">
        <f t="shared" si="36"/>
        <v>-5834.166666666667</v>
      </c>
      <c r="AA33" s="45">
        <f t="shared" si="36"/>
        <v>-5834.166666666667</v>
      </c>
      <c r="AB33" s="45">
        <f t="shared" si="36"/>
        <v>-5834.166666666667</v>
      </c>
      <c r="AC33" s="45">
        <f t="shared" si="36"/>
        <v>-5834.166666666667</v>
      </c>
      <c r="AD33" s="45">
        <f t="shared" si="36"/>
        <v>0</v>
      </c>
      <c r="AE33" s="45">
        <f t="shared" si="36"/>
        <v>0</v>
      </c>
      <c r="AF33" s="45">
        <f t="shared" si="36"/>
        <v>0</v>
      </c>
      <c r="AG33" s="45">
        <f t="shared" si="36"/>
        <v>0</v>
      </c>
      <c r="AH33" s="45">
        <f t="shared" si="36"/>
        <v>0</v>
      </c>
      <c r="AI33" s="45">
        <f t="shared" si="36"/>
        <v>0</v>
      </c>
      <c r="AJ33" s="45">
        <f t="shared" si="36"/>
        <v>0</v>
      </c>
      <c r="AK33" s="45">
        <f t="shared" si="36"/>
        <v>0</v>
      </c>
      <c r="AL33" s="45">
        <f t="shared" si="36"/>
        <v>0</v>
      </c>
      <c r="AM33" s="45">
        <f t="shared" si="36"/>
        <v>0</v>
      </c>
      <c r="AN33" s="45">
        <f t="shared" si="36"/>
        <v>0</v>
      </c>
      <c r="AO33" s="45">
        <f t="shared" si="36"/>
        <v>0</v>
      </c>
      <c r="AP33" s="45">
        <f t="shared" ref="AP33:BM33" si="37">SUM(AP30:AP32)</f>
        <v>26666.666666666664</v>
      </c>
      <c r="AQ33" s="45">
        <f t="shared" si="37"/>
        <v>26666.666666666664</v>
      </c>
      <c r="AR33" s="45">
        <f t="shared" si="37"/>
        <v>26666.666666666664</v>
      </c>
      <c r="AS33" s="45">
        <f t="shared" si="37"/>
        <v>26666.666666666664</v>
      </c>
      <c r="AT33" s="45">
        <f t="shared" si="37"/>
        <v>26666.666666666664</v>
      </c>
      <c r="AU33" s="45">
        <f t="shared" si="37"/>
        <v>26666.666666666664</v>
      </c>
      <c r="AV33" s="45">
        <f t="shared" si="37"/>
        <v>26666.666666666664</v>
      </c>
      <c r="AW33" s="45">
        <f t="shared" si="37"/>
        <v>26666.666666666664</v>
      </c>
      <c r="AX33" s="45">
        <f t="shared" si="37"/>
        <v>26666.666666666664</v>
      </c>
      <c r="AY33" s="45">
        <f t="shared" si="37"/>
        <v>26666.666666666664</v>
      </c>
      <c r="AZ33" s="45">
        <f t="shared" si="37"/>
        <v>26666.666666666664</v>
      </c>
      <c r="BA33" s="45">
        <f t="shared" si="37"/>
        <v>26666.666666666664</v>
      </c>
      <c r="BB33" s="45">
        <f t="shared" si="37"/>
        <v>99999.999999999985</v>
      </c>
      <c r="BC33" s="45">
        <f t="shared" si="37"/>
        <v>99999.999999999985</v>
      </c>
      <c r="BD33" s="45">
        <f t="shared" si="37"/>
        <v>99999.999999999985</v>
      </c>
      <c r="BE33" s="45">
        <f t="shared" si="37"/>
        <v>99999.999999999985</v>
      </c>
      <c r="BF33" s="45">
        <f t="shared" si="37"/>
        <v>99999.999999999985</v>
      </c>
      <c r="BG33" s="45">
        <f t="shared" si="37"/>
        <v>99999.999999999985</v>
      </c>
      <c r="BH33" s="45">
        <f t="shared" si="37"/>
        <v>99999.999999999985</v>
      </c>
      <c r="BI33" s="45">
        <f t="shared" si="37"/>
        <v>99999.999999999985</v>
      </c>
      <c r="BJ33" s="45">
        <f t="shared" si="37"/>
        <v>99999.999999999985</v>
      </c>
      <c r="BK33" s="45">
        <f t="shared" si="37"/>
        <v>99999.999999999985</v>
      </c>
      <c r="BL33" s="45">
        <f t="shared" si="37"/>
        <v>99999.999999999985</v>
      </c>
      <c r="BM33" s="45">
        <f t="shared" si="37"/>
        <v>99999.999999999985</v>
      </c>
      <c r="BO33" s="46"/>
    </row>
    <row r="34" spans="2:67" ht="14.25" customHeight="1">
      <c r="B34" s="42"/>
      <c r="D34" s="12" t="s">
        <v>68</v>
      </c>
      <c r="F34" s="17">
        <f>-IF(SUM($F$33:$Q$33)&gt;0,IF(F33&gt;0,F33*'Assumptions '!$D$12,0),0)</f>
        <v>0</v>
      </c>
      <c r="G34" s="17">
        <f>-IF(SUM($F$33:$Q$33)&gt;0,IF(G33&gt;0,G33*'Assumptions '!$D$12,0),0)</f>
        <v>0</v>
      </c>
      <c r="H34" s="17">
        <f>-IF(SUM($F$33:$Q$33)&gt;0,IF(H33&gt;0,H33*'Assumptions '!$D$12,0),0)</f>
        <v>0</v>
      </c>
      <c r="I34" s="17">
        <f>-IF(SUM($F$33:$Q$33)&gt;0,IF(I33&gt;0,I33*'Assumptions '!$D$12,0),0)</f>
        <v>0</v>
      </c>
      <c r="J34" s="17">
        <f>-IF(SUM($F$33:$Q$33)&gt;0,IF(J33&gt;0,J33*'Assumptions '!$D$12,0),0)</f>
        <v>0</v>
      </c>
      <c r="K34" s="17">
        <f>-IF(SUM($F$33:$Q$33)&gt;0,IF(K33&gt;0,K33*'Assumptions '!$D$12,0),0)</f>
        <v>0</v>
      </c>
      <c r="L34" s="17">
        <f>-IF(SUM($F$33:$Q$33)&gt;0,IF(L33&gt;0,L33*'Assumptions '!$D$12,0),0)</f>
        <v>0</v>
      </c>
      <c r="M34" s="17">
        <f>-IF(SUM($F$33:$Q$33)&gt;0,IF(M33&gt;0,M33*'Assumptions '!$D$12,0),0)</f>
        <v>0</v>
      </c>
      <c r="N34" s="17">
        <f>-IF(SUM($F$33:$Q$33)&gt;0,IF(N33&gt;0,N33*'Assumptions '!$D$12,0),0)</f>
        <v>0</v>
      </c>
      <c r="O34" s="17">
        <f>-IF(SUM($F$33:$Q$33)&gt;0,IF(O33&gt;0,O33*'Assumptions '!$D$12,0),0)</f>
        <v>0</v>
      </c>
      <c r="P34" s="17">
        <f>-IF(SUM($F$33:$Q$33)&gt;0,IF(P33&gt;0,P33*'Assumptions '!$D$12,0),0)</f>
        <v>0</v>
      </c>
      <c r="Q34" s="17">
        <f>-IF(SUM($F$33:$Q$33)&gt;0,IF(Q33&gt;0,Q33*'Assumptions '!$D$12,0),0)</f>
        <v>0</v>
      </c>
      <c r="R34" s="17">
        <f>-IF(SUM($R$33:$AC$33)&gt;0,IF(R33&gt;0,R33*'Assumptions '!$D$12,0),0)</f>
        <v>0</v>
      </c>
      <c r="S34" s="17">
        <f>-IF(SUM($R$33:$AC$33)&gt;0,IF(S33&gt;0,S33*'Assumptions '!$D$12,0),0)</f>
        <v>0</v>
      </c>
      <c r="T34" s="17">
        <f>-IF(SUM($R$33:$AC$33)&gt;0,IF(T33&gt;0,T33*'Assumptions '!$D$12,0),0)</f>
        <v>0</v>
      </c>
      <c r="U34" s="17">
        <f>-IF(SUM($R$33:$AC$33)&gt;0,IF(U33&gt;0,U33*'Assumptions '!$D$12,0),0)</f>
        <v>0</v>
      </c>
      <c r="V34" s="17">
        <f>-IF(SUM($R$33:$AC$33)&gt;0,IF(V33&gt;0,V33*'Assumptions '!$D$12,0),0)</f>
        <v>0</v>
      </c>
      <c r="W34" s="17">
        <f>-IF(SUM($R$33:$AC$33)&gt;0,IF(W33&gt;0,W33*'Assumptions '!$D$12,0),0)</f>
        <v>0</v>
      </c>
      <c r="X34" s="17">
        <f>-IF(SUM($R$33:$AC$33)&gt;0,IF(X33&gt;0,X33*'Assumptions '!$D$12,0),0)</f>
        <v>0</v>
      </c>
      <c r="Y34" s="17">
        <f>-IF(SUM($R$33:$AC$33)&gt;0,IF(Y33&gt;0,Y33*'Assumptions '!$D$12,0),0)</f>
        <v>0</v>
      </c>
      <c r="Z34" s="17">
        <f>-IF(SUM($R$33:$AC$33)&gt;0,IF(Z33&gt;0,Z33*'Assumptions '!$D$12,0),0)</f>
        <v>0</v>
      </c>
      <c r="AA34" s="17">
        <f>-IF(SUM($R$33:$AC$33)&gt;0,IF(AA33&gt;0,AA33*'Assumptions '!$D$12,0),0)</f>
        <v>0</v>
      </c>
      <c r="AB34" s="17">
        <f>-IF(SUM($R$33:$AC$33)&gt;0,IF(AB33&gt;0,AB33*'Assumptions '!$D$12,0),0)</f>
        <v>0</v>
      </c>
      <c r="AC34" s="17">
        <f>-IF(SUM($R$33:$AC$33)&gt;0,IF(AC33&gt;0,AC33*'Assumptions '!$D$12,0),0)</f>
        <v>0</v>
      </c>
      <c r="AD34" s="17">
        <f>-IF(SUM($AD$33:$AO$33)&gt;0,IF(AD33&gt;0,AD33*'Assumptions '!$D$12,0),0)</f>
        <v>0</v>
      </c>
      <c r="AE34" s="17">
        <f>-IF(SUM($AD$33:$AO$33)&gt;0,IF(AE33&gt;0,AE33*'Assumptions '!$D$12,0),0)</f>
        <v>0</v>
      </c>
      <c r="AF34" s="17">
        <f>-IF(SUM($AD$33:$AO$33)&gt;0,IF(AF33&gt;0,AF33*'Assumptions '!$D$12,0),0)</f>
        <v>0</v>
      </c>
      <c r="AG34" s="17">
        <f>-IF(SUM($AD$33:$AO$33)&gt;0,IF(AG33&gt;0,AG33*'Assumptions '!$D$12,0),0)</f>
        <v>0</v>
      </c>
      <c r="AH34" s="17">
        <f>-IF(SUM($AD$33:$AO$33)&gt;0,IF(AH33&gt;0,AH33*'Assumptions '!$D$12,0),0)</f>
        <v>0</v>
      </c>
      <c r="AI34" s="17">
        <f>-IF(SUM($AD$33:$AO$33)&gt;0,IF(AI33&gt;0,AI33*'Assumptions '!$D$12,0),0)</f>
        <v>0</v>
      </c>
      <c r="AJ34" s="17">
        <f>-IF(SUM($AD$33:$AO$33)&gt;0,IF(AJ33&gt;0,AJ33*'Assumptions '!$D$12,0),0)</f>
        <v>0</v>
      </c>
      <c r="AK34" s="17">
        <f>-IF(SUM($AD$33:$AO$33)&gt;0,IF(AK33&gt;0,AK33*'Assumptions '!$D$12,0),0)</f>
        <v>0</v>
      </c>
      <c r="AL34" s="17">
        <f>-IF(SUM($AD$33:$AO$33)&gt;0,IF(AL33&gt;0,AL33*'Assumptions '!$D$12,0),0)</f>
        <v>0</v>
      </c>
      <c r="AM34" s="17">
        <f>-IF(SUM($AD$33:$AO$33)&gt;0,IF(AM33&gt;0,AM33*'Assumptions '!$D$12,0),0)</f>
        <v>0</v>
      </c>
      <c r="AN34" s="17">
        <f>-IF(SUM($AD$33:$AO$33)&gt;0,IF(AN33&gt;0,AN33*'Assumptions '!$D$12,0),0)</f>
        <v>0</v>
      </c>
      <c r="AO34" s="17">
        <f>-IF(SUM($AD$33:$AO$33)&gt;0,IF(AO33&gt;0,AO33*'Assumptions '!$D$12,0),0)</f>
        <v>0</v>
      </c>
      <c r="AP34" s="17">
        <f>-IF(SUM($AP$33:$BA$33)&gt;0,IF(AP33&gt;0,AP33*'Assumptions '!$D$12,0),0)</f>
        <v>0</v>
      </c>
      <c r="AQ34" s="17">
        <f>-IF(SUM($AP$33:$BA$33)&gt;0,IF(AQ33&gt;0,AQ33*'Assumptions '!$D$12,0),0)</f>
        <v>0</v>
      </c>
      <c r="AR34" s="17">
        <f>-IF(SUM($AP$33:$BA$33)&gt;0,IF(AR33&gt;0,AR33*'Assumptions '!$D$12,0),0)</f>
        <v>0</v>
      </c>
      <c r="AS34" s="17">
        <f>-IF(SUM($AP$33:$BA$33)&gt;0,IF(AS33&gt;0,AS33*'Assumptions '!$D$12,0),0)</f>
        <v>0</v>
      </c>
      <c r="AT34" s="17">
        <f>-IF(SUM($AP$33:$BA$33)&gt;0,IF(AT33&gt;0,AT33*'Assumptions '!$D$12,0),0)</f>
        <v>0</v>
      </c>
      <c r="AU34" s="17">
        <f>-IF(SUM($AP$33:$BA$33)&gt;0,IF(AU33&gt;0,AU33*'Assumptions '!$D$12,0),0)</f>
        <v>0</v>
      </c>
      <c r="AV34" s="17">
        <f>-IF(SUM($AP$33:$BA$33)&gt;0,IF(AV33&gt;0,AV33*'Assumptions '!$D$12,0),0)</f>
        <v>0</v>
      </c>
      <c r="AW34" s="17">
        <f>-IF(SUM($AP$33:$BA$33)&gt;0,IF(AW33&gt;0,AW33*'Assumptions '!$D$12,0),0)</f>
        <v>0</v>
      </c>
      <c r="AX34" s="17">
        <f>-IF(SUM($AP$33:$BA$33)&gt;0,IF(AX33&gt;0,AX33*'Assumptions '!$D$12,0),0)</f>
        <v>0</v>
      </c>
      <c r="AY34" s="17">
        <f>-IF(SUM($AP$33:$BA$33)&gt;0,IF(AY33&gt;0,AY33*'Assumptions '!$D$12,0),0)</f>
        <v>0</v>
      </c>
      <c r="AZ34" s="17">
        <f>-IF(SUM($AP$33:$BA$33)&gt;0,IF(AZ33&gt;0,AZ33*'Assumptions '!$D$12,0),0)</f>
        <v>0</v>
      </c>
      <c r="BA34" s="17">
        <f>-IF(SUM($AP$33:$BA$33)&gt;0,IF(BA33&gt;0,BA33*'Assumptions '!$D$12,0),0)</f>
        <v>0</v>
      </c>
      <c r="BB34" s="17">
        <f>-IF(SUM($BB$33:$BM$33)&gt;0,IF(BB33&gt;0,BB33*'Assumptions '!$D$12,0),0)</f>
        <v>0</v>
      </c>
      <c r="BC34" s="17">
        <f>-IF(SUM($BB$33:$BM$33)&gt;0,IF(BC33&gt;0,BC33*'Assumptions '!$D$12,0),0)</f>
        <v>0</v>
      </c>
      <c r="BD34" s="17">
        <f>-IF(SUM($BB$33:$BM$33)&gt;0,IF(BD33&gt;0,BD33*'Assumptions '!$D$12,0),0)</f>
        <v>0</v>
      </c>
      <c r="BE34" s="17">
        <f>-IF(SUM($BB$33:$BM$33)&gt;0,IF(BE33&gt;0,BE33*'Assumptions '!$D$12,0),0)</f>
        <v>0</v>
      </c>
      <c r="BF34" s="17">
        <f>-IF(SUM($BB$33:$BM$33)&gt;0,IF(BF33&gt;0,BF33*'Assumptions '!$D$12,0),0)</f>
        <v>0</v>
      </c>
      <c r="BG34" s="17">
        <f>-IF(SUM($BB$33:$BM$33)&gt;0,IF(BG33&gt;0,BG33*'Assumptions '!$D$12,0),0)</f>
        <v>0</v>
      </c>
      <c r="BH34" s="17">
        <f>-IF(SUM($BB$33:$BM$33)&gt;0,IF(BH33&gt;0,BH33*'Assumptions '!$D$12,0),0)</f>
        <v>0</v>
      </c>
      <c r="BI34" s="17">
        <f>-IF(SUM($BB$33:$BM$33)&gt;0,IF(BI33&gt;0,BI33*'Assumptions '!$D$12,0),0)</f>
        <v>0</v>
      </c>
      <c r="BJ34" s="17">
        <f>-IF(SUM($BB$33:$BM$33)&gt;0,IF(BJ33&gt;0,BJ33*'Assumptions '!$D$12,0),0)</f>
        <v>0</v>
      </c>
      <c r="BK34" s="17">
        <f>-IF(SUM($BB$33:$BM$33)&gt;0,IF(BK33&gt;0,BK33*'Assumptions '!$D$12,0),0)</f>
        <v>0</v>
      </c>
      <c r="BL34" s="17">
        <f>-IF(SUM($BB$33:$BM$33)&gt;0,IF(BL33&gt;0,BL33*'Assumptions '!$D$12,0),0)</f>
        <v>0</v>
      </c>
      <c r="BM34" s="17">
        <f>-IF(SUM($BB$33:$BM$33)&gt;0,IF(BM33&gt;0,BM33*'Assumptions '!$D$12,0),0)</f>
        <v>0</v>
      </c>
      <c r="BO34" s="46"/>
    </row>
    <row r="35" spans="2:67" ht="14.25" customHeight="1">
      <c r="B35" s="42"/>
      <c r="D35" s="83" t="s">
        <v>42</v>
      </c>
      <c r="E35" s="122"/>
      <c r="F35" s="123">
        <f t="shared" ref="F35" si="38">+F33+F34</f>
        <v>-10000</v>
      </c>
      <c r="G35" s="123">
        <f t="shared" ref="G35:AO35" si="39">+G33+G34</f>
        <v>-10000</v>
      </c>
      <c r="H35" s="123">
        <f t="shared" si="39"/>
        <v>-10000</v>
      </c>
      <c r="I35" s="123">
        <f t="shared" si="39"/>
        <v>-10000</v>
      </c>
      <c r="J35" s="123">
        <f t="shared" si="39"/>
        <v>-10000</v>
      </c>
      <c r="K35" s="123">
        <f t="shared" si="39"/>
        <v>-10000</v>
      </c>
      <c r="L35" s="123">
        <f t="shared" si="39"/>
        <v>-10000</v>
      </c>
      <c r="M35" s="123">
        <f t="shared" si="39"/>
        <v>-10000</v>
      </c>
      <c r="N35" s="123">
        <f t="shared" si="39"/>
        <v>-10000</v>
      </c>
      <c r="O35" s="123">
        <f t="shared" si="39"/>
        <v>-10000</v>
      </c>
      <c r="P35" s="123">
        <f t="shared" si="39"/>
        <v>-10000</v>
      </c>
      <c r="Q35" s="123">
        <f t="shared" si="39"/>
        <v>-10000</v>
      </c>
      <c r="R35" s="123">
        <f t="shared" si="39"/>
        <v>-5834.166666666667</v>
      </c>
      <c r="S35" s="123">
        <f t="shared" si="39"/>
        <v>-5834.166666666667</v>
      </c>
      <c r="T35" s="123">
        <f t="shared" si="39"/>
        <v>-5834.166666666667</v>
      </c>
      <c r="U35" s="123">
        <f t="shared" si="39"/>
        <v>-5834.166666666667</v>
      </c>
      <c r="V35" s="123">
        <f t="shared" si="39"/>
        <v>-5834.166666666667</v>
      </c>
      <c r="W35" s="123">
        <f t="shared" si="39"/>
        <v>-5834.166666666667</v>
      </c>
      <c r="X35" s="123">
        <f t="shared" si="39"/>
        <v>-5834.166666666667</v>
      </c>
      <c r="Y35" s="123">
        <f t="shared" si="39"/>
        <v>-5834.166666666667</v>
      </c>
      <c r="Z35" s="123">
        <f t="shared" si="39"/>
        <v>-5834.166666666667</v>
      </c>
      <c r="AA35" s="123">
        <f t="shared" si="39"/>
        <v>-5834.166666666667</v>
      </c>
      <c r="AB35" s="123">
        <f>+AB33+AB34</f>
        <v>-5834.166666666667</v>
      </c>
      <c r="AC35" s="123">
        <f t="shared" si="39"/>
        <v>-5834.166666666667</v>
      </c>
      <c r="AD35" s="123">
        <f t="shared" si="39"/>
        <v>0</v>
      </c>
      <c r="AE35" s="123">
        <f t="shared" si="39"/>
        <v>0</v>
      </c>
      <c r="AF35" s="123">
        <f t="shared" si="39"/>
        <v>0</v>
      </c>
      <c r="AG35" s="123">
        <f t="shared" si="39"/>
        <v>0</v>
      </c>
      <c r="AH35" s="123">
        <f t="shared" si="39"/>
        <v>0</v>
      </c>
      <c r="AI35" s="123">
        <f t="shared" si="39"/>
        <v>0</v>
      </c>
      <c r="AJ35" s="123">
        <f t="shared" si="39"/>
        <v>0</v>
      </c>
      <c r="AK35" s="123">
        <f t="shared" si="39"/>
        <v>0</v>
      </c>
      <c r="AL35" s="123">
        <f t="shared" si="39"/>
        <v>0</v>
      </c>
      <c r="AM35" s="123">
        <f t="shared" si="39"/>
        <v>0</v>
      </c>
      <c r="AN35" s="123">
        <f t="shared" si="39"/>
        <v>0</v>
      </c>
      <c r="AO35" s="123">
        <f t="shared" si="39"/>
        <v>0</v>
      </c>
      <c r="AP35" s="123">
        <f t="shared" ref="AP35:BM35" si="40">+AP33+AP34</f>
        <v>26666.666666666664</v>
      </c>
      <c r="AQ35" s="123">
        <f t="shared" si="40"/>
        <v>26666.666666666664</v>
      </c>
      <c r="AR35" s="123">
        <f t="shared" si="40"/>
        <v>26666.666666666664</v>
      </c>
      <c r="AS35" s="123">
        <f t="shared" si="40"/>
        <v>26666.666666666664</v>
      </c>
      <c r="AT35" s="123">
        <f t="shared" si="40"/>
        <v>26666.666666666664</v>
      </c>
      <c r="AU35" s="123">
        <f t="shared" si="40"/>
        <v>26666.666666666664</v>
      </c>
      <c r="AV35" s="123">
        <f t="shared" si="40"/>
        <v>26666.666666666664</v>
      </c>
      <c r="AW35" s="123">
        <f t="shared" si="40"/>
        <v>26666.666666666664</v>
      </c>
      <c r="AX35" s="123">
        <f t="shared" si="40"/>
        <v>26666.666666666664</v>
      </c>
      <c r="AY35" s="123">
        <f t="shared" si="40"/>
        <v>26666.666666666664</v>
      </c>
      <c r="AZ35" s="123">
        <f t="shared" si="40"/>
        <v>26666.666666666664</v>
      </c>
      <c r="BA35" s="123">
        <f t="shared" si="40"/>
        <v>26666.666666666664</v>
      </c>
      <c r="BB35" s="123">
        <f t="shared" si="40"/>
        <v>99999.999999999985</v>
      </c>
      <c r="BC35" s="123">
        <f t="shared" si="40"/>
        <v>99999.999999999985</v>
      </c>
      <c r="BD35" s="123">
        <f t="shared" si="40"/>
        <v>99999.999999999985</v>
      </c>
      <c r="BE35" s="123">
        <f t="shared" si="40"/>
        <v>99999.999999999985</v>
      </c>
      <c r="BF35" s="123">
        <f t="shared" si="40"/>
        <v>99999.999999999985</v>
      </c>
      <c r="BG35" s="123">
        <f t="shared" si="40"/>
        <v>99999.999999999985</v>
      </c>
      <c r="BH35" s="123">
        <f t="shared" si="40"/>
        <v>99999.999999999985</v>
      </c>
      <c r="BI35" s="123">
        <f t="shared" si="40"/>
        <v>99999.999999999985</v>
      </c>
      <c r="BJ35" s="123">
        <f t="shared" si="40"/>
        <v>99999.999999999985</v>
      </c>
      <c r="BK35" s="123">
        <f t="shared" si="40"/>
        <v>99999.999999999985</v>
      </c>
      <c r="BL35" s="123">
        <f t="shared" si="40"/>
        <v>99999.999999999985</v>
      </c>
      <c r="BM35" s="123">
        <f t="shared" si="40"/>
        <v>99999.999999999985</v>
      </c>
      <c r="BO35" s="46"/>
    </row>
    <row r="36" spans="2:67" ht="15" customHeight="1">
      <c r="B36" s="42"/>
      <c r="D36" s="17"/>
      <c r="Q36" s="17"/>
      <c r="AC36" s="17"/>
      <c r="AE36" s="17"/>
      <c r="BM36" s="121"/>
      <c r="BO36" s="46"/>
    </row>
    <row r="37" spans="2:67" ht="4.1500000000000004" customHeight="1" thickBot="1">
      <c r="B37" s="92"/>
      <c r="C37" s="93"/>
      <c r="D37" s="124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124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124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125"/>
    </row>
    <row r="38" spans="2:67" ht="15" customHeight="1">
      <c r="D38" s="9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</row>
    <row r="39" spans="2:67" ht="4.1500000000000004" customHeight="1" thickBot="1"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125"/>
    </row>
  </sheetData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5A20-D0ED-440A-AFDF-8E8D620EF473}">
  <sheetPr>
    <tabColor theme="8" tint="0.59999389629810485"/>
  </sheetPr>
  <dimension ref="A1:BQ49"/>
  <sheetViews>
    <sheetView showGridLines="0" zoomScaleNormal="100" workbookViewId="0">
      <pane xSplit="4" ySplit="6" topLeftCell="E7" activePane="bottomRight" state="frozen"/>
      <selection activeCell="K25" sqref="K25"/>
      <selection pane="topRight" activeCell="K25" sqref="K25"/>
      <selection pane="bottomLeft" activeCell="K25" sqref="K25"/>
      <selection pane="bottomRight" activeCell="A34" sqref="A34"/>
    </sheetView>
  </sheetViews>
  <sheetFormatPr defaultColWidth="0" defaultRowHeight="15" customHeight="1"/>
  <cols>
    <col min="1" max="3" width="2.42578125" style="12" customWidth="1"/>
    <col min="4" max="4" width="44.28515625" style="12" customWidth="1"/>
    <col min="5" max="5" width="3.42578125" style="12" customWidth="1"/>
    <col min="6" max="65" width="13.7109375" style="12" customWidth="1"/>
    <col min="66" max="68" width="2.42578125" style="12" customWidth="1"/>
    <col min="69" max="69" width="0" style="12" hidden="1" customWidth="1"/>
    <col min="70" max="16384" width="14.42578125" style="12" hidden="1"/>
  </cols>
  <sheetData>
    <row r="1" spans="1:67" s="22" customFormat="1" ht="18.75">
      <c r="A1" s="18"/>
      <c r="B1" s="19" t="e">
        <f>+#REF!</f>
        <v>#REF!</v>
      </c>
      <c r="C1" s="19"/>
      <c r="D1" s="20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</row>
    <row r="2" spans="1:67" s="22" customFormat="1" ht="17.25">
      <c r="A2" s="23"/>
      <c r="B2" s="146" t="s">
        <v>69</v>
      </c>
      <c r="C2" s="24"/>
      <c r="D2" s="20"/>
      <c r="E2" s="20"/>
      <c r="F2" s="20"/>
      <c r="G2" s="26" t="str">
        <f>+"All amounts are in "&amp;'Assumptions '!D10</f>
        <v>All amounts are in Euro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67" s="22" customFormat="1" ht="4.1500000000000004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</row>
    <row r="4" spans="1:67" s="102" customFormat="1" ht="14.25" customHeight="1">
      <c r="B4" s="66"/>
      <c r="C4" s="66"/>
      <c r="D4" s="162"/>
      <c r="E4" s="66"/>
      <c r="F4" s="69">
        <f>MBS!F4</f>
        <v>1</v>
      </c>
      <c r="G4" s="69">
        <f t="shared" ref="G4:AK4" si="0">+ROUNDUP(G5/12,0)</f>
        <v>1</v>
      </c>
      <c r="H4" s="69">
        <f t="shared" si="0"/>
        <v>1</v>
      </c>
      <c r="I4" s="69">
        <f t="shared" si="0"/>
        <v>1</v>
      </c>
      <c r="J4" s="69">
        <f t="shared" si="0"/>
        <v>1</v>
      </c>
      <c r="K4" s="69">
        <f t="shared" si="0"/>
        <v>1</v>
      </c>
      <c r="L4" s="69">
        <f t="shared" si="0"/>
        <v>1</v>
      </c>
      <c r="M4" s="69">
        <f t="shared" si="0"/>
        <v>1</v>
      </c>
      <c r="N4" s="69">
        <f t="shared" si="0"/>
        <v>1</v>
      </c>
      <c r="O4" s="69">
        <f t="shared" si="0"/>
        <v>1</v>
      </c>
      <c r="P4" s="69">
        <f t="shared" si="0"/>
        <v>1</v>
      </c>
      <c r="Q4" s="69">
        <f t="shared" si="0"/>
        <v>1</v>
      </c>
      <c r="R4" s="69">
        <f t="shared" si="0"/>
        <v>2</v>
      </c>
      <c r="S4" s="69">
        <f t="shared" si="0"/>
        <v>2</v>
      </c>
      <c r="T4" s="69">
        <f t="shared" si="0"/>
        <v>2</v>
      </c>
      <c r="U4" s="69">
        <f t="shared" si="0"/>
        <v>2</v>
      </c>
      <c r="V4" s="69">
        <f t="shared" si="0"/>
        <v>2</v>
      </c>
      <c r="W4" s="69">
        <f t="shared" si="0"/>
        <v>2</v>
      </c>
      <c r="X4" s="69">
        <f t="shared" si="0"/>
        <v>2</v>
      </c>
      <c r="Y4" s="69">
        <f t="shared" si="0"/>
        <v>2</v>
      </c>
      <c r="Z4" s="69">
        <f t="shared" si="0"/>
        <v>2</v>
      </c>
      <c r="AA4" s="69">
        <f t="shared" si="0"/>
        <v>2</v>
      </c>
      <c r="AB4" s="69">
        <f t="shared" si="0"/>
        <v>2</v>
      </c>
      <c r="AC4" s="69">
        <f t="shared" si="0"/>
        <v>2</v>
      </c>
      <c r="AD4" s="69">
        <f t="shared" si="0"/>
        <v>3</v>
      </c>
      <c r="AE4" s="69">
        <f t="shared" si="0"/>
        <v>3</v>
      </c>
      <c r="AF4" s="69">
        <f t="shared" si="0"/>
        <v>3</v>
      </c>
      <c r="AG4" s="69">
        <f t="shared" si="0"/>
        <v>3</v>
      </c>
      <c r="AH4" s="69">
        <f t="shared" si="0"/>
        <v>3</v>
      </c>
      <c r="AI4" s="69">
        <f t="shared" si="0"/>
        <v>3</v>
      </c>
      <c r="AJ4" s="69">
        <f t="shared" si="0"/>
        <v>3</v>
      </c>
      <c r="AK4" s="69">
        <f t="shared" si="0"/>
        <v>3</v>
      </c>
      <c r="AL4" s="69">
        <f t="shared" ref="AL4:BM4" si="1">+ROUNDUP(AL5/12,0)</f>
        <v>3</v>
      </c>
      <c r="AM4" s="69">
        <f t="shared" si="1"/>
        <v>3</v>
      </c>
      <c r="AN4" s="69">
        <f t="shared" si="1"/>
        <v>3</v>
      </c>
      <c r="AO4" s="69">
        <f t="shared" si="1"/>
        <v>3</v>
      </c>
      <c r="AP4" s="69">
        <f t="shared" si="1"/>
        <v>4</v>
      </c>
      <c r="AQ4" s="69">
        <f t="shared" si="1"/>
        <v>4</v>
      </c>
      <c r="AR4" s="69">
        <f t="shared" si="1"/>
        <v>4</v>
      </c>
      <c r="AS4" s="69">
        <f t="shared" si="1"/>
        <v>4</v>
      </c>
      <c r="AT4" s="69">
        <f t="shared" si="1"/>
        <v>4</v>
      </c>
      <c r="AU4" s="69">
        <f t="shared" si="1"/>
        <v>4</v>
      </c>
      <c r="AV4" s="69">
        <f t="shared" si="1"/>
        <v>4</v>
      </c>
      <c r="AW4" s="69">
        <f t="shared" si="1"/>
        <v>4</v>
      </c>
      <c r="AX4" s="69">
        <f t="shared" si="1"/>
        <v>4</v>
      </c>
      <c r="AY4" s="69">
        <f t="shared" si="1"/>
        <v>4</v>
      </c>
      <c r="AZ4" s="69">
        <f t="shared" si="1"/>
        <v>4</v>
      </c>
      <c r="BA4" s="69">
        <f t="shared" si="1"/>
        <v>4</v>
      </c>
      <c r="BB4" s="69">
        <f t="shared" si="1"/>
        <v>5</v>
      </c>
      <c r="BC4" s="69">
        <f t="shared" si="1"/>
        <v>5</v>
      </c>
      <c r="BD4" s="69">
        <f t="shared" si="1"/>
        <v>5</v>
      </c>
      <c r="BE4" s="69">
        <f t="shared" si="1"/>
        <v>5</v>
      </c>
      <c r="BF4" s="69">
        <f t="shared" si="1"/>
        <v>5</v>
      </c>
      <c r="BG4" s="69">
        <f t="shared" si="1"/>
        <v>5</v>
      </c>
      <c r="BH4" s="69">
        <f t="shared" si="1"/>
        <v>5</v>
      </c>
      <c r="BI4" s="69">
        <f t="shared" si="1"/>
        <v>5</v>
      </c>
      <c r="BJ4" s="69">
        <f t="shared" si="1"/>
        <v>5</v>
      </c>
      <c r="BK4" s="69">
        <f t="shared" si="1"/>
        <v>5</v>
      </c>
      <c r="BL4" s="69">
        <f t="shared" si="1"/>
        <v>5</v>
      </c>
      <c r="BM4" s="69">
        <f t="shared" si="1"/>
        <v>5</v>
      </c>
      <c r="BN4" s="66"/>
      <c r="BO4" s="66"/>
    </row>
    <row r="5" spans="1:67" s="22" customFormat="1" ht="9.75" hidden="1" customHeight="1">
      <c r="B5" s="20"/>
      <c r="C5" s="20"/>
      <c r="D5" s="20"/>
      <c r="E5" s="20"/>
      <c r="F5" s="116">
        <v>1</v>
      </c>
      <c r="G5" s="116">
        <v>2</v>
      </c>
      <c r="H5" s="116">
        <v>3</v>
      </c>
      <c r="I5" s="116">
        <v>4</v>
      </c>
      <c r="J5" s="116">
        <v>5</v>
      </c>
      <c r="K5" s="116">
        <v>6</v>
      </c>
      <c r="L5" s="116">
        <v>7</v>
      </c>
      <c r="M5" s="116">
        <v>8</v>
      </c>
      <c r="N5" s="116">
        <v>9</v>
      </c>
      <c r="O5" s="116">
        <v>10</v>
      </c>
      <c r="P5" s="116">
        <v>11</v>
      </c>
      <c r="Q5" s="116">
        <v>12</v>
      </c>
      <c r="R5" s="116">
        <v>13</v>
      </c>
      <c r="S5" s="116">
        <v>14</v>
      </c>
      <c r="T5" s="116">
        <v>15</v>
      </c>
      <c r="U5" s="116">
        <v>16</v>
      </c>
      <c r="V5" s="116">
        <v>17</v>
      </c>
      <c r="W5" s="116">
        <v>18</v>
      </c>
      <c r="X5" s="116">
        <v>19</v>
      </c>
      <c r="Y5" s="116">
        <v>20</v>
      </c>
      <c r="Z5" s="116">
        <v>21</v>
      </c>
      <c r="AA5" s="116">
        <v>22</v>
      </c>
      <c r="AB5" s="116">
        <v>23</v>
      </c>
      <c r="AC5" s="116">
        <v>24</v>
      </c>
      <c r="AD5" s="116">
        <v>25</v>
      </c>
      <c r="AE5" s="116">
        <v>26</v>
      </c>
      <c r="AF5" s="116">
        <v>27</v>
      </c>
      <c r="AG5" s="116">
        <v>28</v>
      </c>
      <c r="AH5" s="116">
        <v>29</v>
      </c>
      <c r="AI5" s="116">
        <v>30</v>
      </c>
      <c r="AJ5" s="116">
        <v>31</v>
      </c>
      <c r="AK5" s="116">
        <v>32</v>
      </c>
      <c r="AL5" s="116">
        <v>33</v>
      </c>
      <c r="AM5" s="116">
        <v>34</v>
      </c>
      <c r="AN5" s="116">
        <v>35</v>
      </c>
      <c r="AO5" s="116">
        <v>36</v>
      </c>
      <c r="AP5" s="116">
        <v>37</v>
      </c>
      <c r="AQ5" s="116">
        <v>38</v>
      </c>
      <c r="AR5" s="116">
        <v>39</v>
      </c>
      <c r="AS5" s="116">
        <v>40</v>
      </c>
      <c r="AT5" s="116">
        <v>41</v>
      </c>
      <c r="AU5" s="116">
        <v>42</v>
      </c>
      <c r="AV5" s="116">
        <v>43</v>
      </c>
      <c r="AW5" s="116">
        <v>44</v>
      </c>
      <c r="AX5" s="116">
        <v>45</v>
      </c>
      <c r="AY5" s="116">
        <v>46</v>
      </c>
      <c r="AZ5" s="116">
        <v>47</v>
      </c>
      <c r="BA5" s="116">
        <v>48</v>
      </c>
      <c r="BB5" s="116">
        <v>49</v>
      </c>
      <c r="BC5" s="116">
        <v>50</v>
      </c>
      <c r="BD5" s="116">
        <v>51</v>
      </c>
      <c r="BE5" s="116">
        <v>52</v>
      </c>
      <c r="BF5" s="116">
        <v>53</v>
      </c>
      <c r="BG5" s="116">
        <v>54</v>
      </c>
      <c r="BH5" s="116">
        <v>55</v>
      </c>
      <c r="BI5" s="116">
        <v>56</v>
      </c>
      <c r="BJ5" s="116">
        <v>57</v>
      </c>
      <c r="BK5" s="116">
        <v>58</v>
      </c>
      <c r="BL5" s="116">
        <v>59</v>
      </c>
      <c r="BM5" s="116">
        <v>60</v>
      </c>
      <c r="BN5" s="20"/>
      <c r="BO5" s="20"/>
    </row>
    <row r="6" spans="1:67" s="102" customFormat="1" ht="14.25" customHeight="1">
      <c r="B6" s="66"/>
      <c r="C6" s="66"/>
      <c r="D6" s="66"/>
      <c r="E6" s="66"/>
      <c r="F6" s="117">
        <f>'Assumptions '!D9</f>
        <v>46023</v>
      </c>
      <c r="G6" s="117">
        <f>EDATE(F6,1)</f>
        <v>46054</v>
      </c>
      <c r="H6" s="117">
        <f t="shared" ref="H6:BM6" si="2">EDATE(G6,1)</f>
        <v>46082</v>
      </c>
      <c r="I6" s="117">
        <f t="shared" si="2"/>
        <v>46113</v>
      </c>
      <c r="J6" s="117">
        <f t="shared" si="2"/>
        <v>46143</v>
      </c>
      <c r="K6" s="117">
        <f t="shared" si="2"/>
        <v>46174</v>
      </c>
      <c r="L6" s="117">
        <f t="shared" si="2"/>
        <v>46204</v>
      </c>
      <c r="M6" s="117">
        <f t="shared" si="2"/>
        <v>46235</v>
      </c>
      <c r="N6" s="117">
        <f t="shared" si="2"/>
        <v>46266</v>
      </c>
      <c r="O6" s="117">
        <f t="shared" si="2"/>
        <v>46296</v>
      </c>
      <c r="P6" s="117">
        <f t="shared" si="2"/>
        <v>46327</v>
      </c>
      <c r="Q6" s="117">
        <f t="shared" si="2"/>
        <v>46357</v>
      </c>
      <c r="R6" s="117">
        <f>EDATE(Q6,1)</f>
        <v>46388</v>
      </c>
      <c r="S6" s="117">
        <f t="shared" si="2"/>
        <v>46419</v>
      </c>
      <c r="T6" s="117">
        <f t="shared" si="2"/>
        <v>46447</v>
      </c>
      <c r="U6" s="117">
        <f t="shared" si="2"/>
        <v>46478</v>
      </c>
      <c r="V6" s="117">
        <f t="shared" si="2"/>
        <v>46508</v>
      </c>
      <c r="W6" s="117">
        <f t="shared" si="2"/>
        <v>46539</v>
      </c>
      <c r="X6" s="117">
        <f t="shared" si="2"/>
        <v>46569</v>
      </c>
      <c r="Y6" s="117">
        <f t="shared" si="2"/>
        <v>46600</v>
      </c>
      <c r="Z6" s="117">
        <f t="shared" si="2"/>
        <v>46631</v>
      </c>
      <c r="AA6" s="117">
        <f t="shared" si="2"/>
        <v>46661</v>
      </c>
      <c r="AB6" s="117">
        <f t="shared" si="2"/>
        <v>46692</v>
      </c>
      <c r="AC6" s="117">
        <f t="shared" si="2"/>
        <v>46722</v>
      </c>
      <c r="AD6" s="117">
        <f t="shared" si="2"/>
        <v>46753</v>
      </c>
      <c r="AE6" s="117">
        <f t="shared" si="2"/>
        <v>46784</v>
      </c>
      <c r="AF6" s="117">
        <f t="shared" si="2"/>
        <v>46813</v>
      </c>
      <c r="AG6" s="117">
        <f t="shared" si="2"/>
        <v>46844</v>
      </c>
      <c r="AH6" s="117">
        <f t="shared" si="2"/>
        <v>46874</v>
      </c>
      <c r="AI6" s="117">
        <f t="shared" si="2"/>
        <v>46905</v>
      </c>
      <c r="AJ6" s="117">
        <f t="shared" si="2"/>
        <v>46935</v>
      </c>
      <c r="AK6" s="117">
        <f t="shared" si="2"/>
        <v>46966</v>
      </c>
      <c r="AL6" s="117">
        <f t="shared" si="2"/>
        <v>46997</v>
      </c>
      <c r="AM6" s="117">
        <f t="shared" si="2"/>
        <v>47027</v>
      </c>
      <c r="AN6" s="117">
        <f t="shared" si="2"/>
        <v>47058</v>
      </c>
      <c r="AO6" s="117">
        <f t="shared" si="2"/>
        <v>47088</v>
      </c>
      <c r="AP6" s="117">
        <f t="shared" si="2"/>
        <v>47119</v>
      </c>
      <c r="AQ6" s="117">
        <f t="shared" si="2"/>
        <v>47150</v>
      </c>
      <c r="AR6" s="117">
        <f t="shared" si="2"/>
        <v>47178</v>
      </c>
      <c r="AS6" s="117">
        <f t="shared" si="2"/>
        <v>47209</v>
      </c>
      <c r="AT6" s="117">
        <f t="shared" si="2"/>
        <v>47239</v>
      </c>
      <c r="AU6" s="117">
        <f t="shared" si="2"/>
        <v>47270</v>
      </c>
      <c r="AV6" s="117">
        <f t="shared" si="2"/>
        <v>47300</v>
      </c>
      <c r="AW6" s="117">
        <f t="shared" si="2"/>
        <v>47331</v>
      </c>
      <c r="AX6" s="117">
        <f t="shared" si="2"/>
        <v>47362</v>
      </c>
      <c r="AY6" s="117">
        <f t="shared" si="2"/>
        <v>47392</v>
      </c>
      <c r="AZ6" s="117">
        <f t="shared" si="2"/>
        <v>47423</v>
      </c>
      <c r="BA6" s="117">
        <f t="shared" si="2"/>
        <v>47453</v>
      </c>
      <c r="BB6" s="117">
        <f t="shared" si="2"/>
        <v>47484</v>
      </c>
      <c r="BC6" s="117">
        <f t="shared" si="2"/>
        <v>47515</v>
      </c>
      <c r="BD6" s="117">
        <f t="shared" si="2"/>
        <v>47543</v>
      </c>
      <c r="BE6" s="117">
        <f t="shared" si="2"/>
        <v>47574</v>
      </c>
      <c r="BF6" s="117">
        <f t="shared" si="2"/>
        <v>47604</v>
      </c>
      <c r="BG6" s="117">
        <f t="shared" si="2"/>
        <v>47635</v>
      </c>
      <c r="BH6" s="117">
        <f t="shared" si="2"/>
        <v>47665</v>
      </c>
      <c r="BI6" s="117">
        <f t="shared" si="2"/>
        <v>47696</v>
      </c>
      <c r="BJ6" s="117">
        <f t="shared" si="2"/>
        <v>47727</v>
      </c>
      <c r="BK6" s="117">
        <f t="shared" si="2"/>
        <v>47757</v>
      </c>
      <c r="BL6" s="117">
        <f t="shared" si="2"/>
        <v>47788</v>
      </c>
      <c r="BM6" s="117">
        <f t="shared" si="2"/>
        <v>47818</v>
      </c>
      <c r="BN6" s="117"/>
      <c r="BO6" s="66"/>
    </row>
    <row r="7" spans="1:67" ht="14.25" customHeight="1" thickBot="1"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</row>
    <row r="8" spans="1:67" ht="14.25" customHeight="1">
      <c r="B8" s="71"/>
      <c r="C8" s="72"/>
      <c r="D8" s="72"/>
      <c r="E8" s="72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72"/>
      <c r="BO8" s="100"/>
    </row>
    <row r="9" spans="1:67" ht="14.25" customHeight="1">
      <c r="B9" s="42"/>
      <c r="D9" s="52" t="s">
        <v>70</v>
      </c>
      <c r="BO9" s="46"/>
    </row>
    <row r="10" spans="1:67" ht="4.1500000000000004" customHeight="1">
      <c r="B10" s="42"/>
      <c r="D10" s="52"/>
      <c r="BO10" s="46"/>
    </row>
    <row r="11" spans="1:67" ht="14.25" customHeight="1">
      <c r="B11" s="42"/>
      <c r="D11" s="12" t="s">
        <v>71</v>
      </c>
      <c r="F11" s="17">
        <f>MIS!F33</f>
        <v>-10000</v>
      </c>
      <c r="G11" s="17">
        <f>MIS!G33</f>
        <v>-10000</v>
      </c>
      <c r="H11" s="17">
        <f>MIS!H33</f>
        <v>-10000</v>
      </c>
      <c r="I11" s="17">
        <f>MIS!I33</f>
        <v>-10000</v>
      </c>
      <c r="J11" s="17">
        <f>MIS!J33</f>
        <v>-10000</v>
      </c>
      <c r="K11" s="17">
        <f>MIS!K33</f>
        <v>-10000</v>
      </c>
      <c r="L11" s="17">
        <f>MIS!L33</f>
        <v>-10000</v>
      </c>
      <c r="M11" s="17">
        <f>MIS!M33</f>
        <v>-10000</v>
      </c>
      <c r="N11" s="17">
        <f>MIS!N33</f>
        <v>-10000</v>
      </c>
      <c r="O11" s="17">
        <f>MIS!O33</f>
        <v>-10000</v>
      </c>
      <c r="P11" s="17">
        <f>MIS!P33</f>
        <v>-10000</v>
      </c>
      <c r="Q11" s="17">
        <f>MIS!Q33</f>
        <v>-10000</v>
      </c>
      <c r="R11" s="17">
        <f>MIS!R33</f>
        <v>-5834.166666666667</v>
      </c>
      <c r="S11" s="17">
        <f>MIS!S33</f>
        <v>-5834.166666666667</v>
      </c>
      <c r="T11" s="17">
        <f>MIS!T33</f>
        <v>-5834.166666666667</v>
      </c>
      <c r="U11" s="17">
        <f>MIS!U33</f>
        <v>-5834.166666666667</v>
      </c>
      <c r="V11" s="17">
        <f>MIS!V33</f>
        <v>-5834.166666666667</v>
      </c>
      <c r="W11" s="17">
        <f>MIS!W33</f>
        <v>-5834.166666666667</v>
      </c>
      <c r="X11" s="17">
        <f>MIS!X33</f>
        <v>-5834.166666666667</v>
      </c>
      <c r="Y11" s="17">
        <f>MIS!Y33</f>
        <v>-5834.166666666667</v>
      </c>
      <c r="Z11" s="17">
        <f>MIS!Z33</f>
        <v>-5834.166666666667</v>
      </c>
      <c r="AA11" s="17">
        <f>MIS!AA33</f>
        <v>-5834.166666666667</v>
      </c>
      <c r="AB11" s="17">
        <f>MIS!AB33</f>
        <v>-5834.166666666667</v>
      </c>
      <c r="AC11" s="17">
        <f>MIS!AC33</f>
        <v>-5834.166666666667</v>
      </c>
      <c r="AD11" s="17">
        <f>MIS!AD33</f>
        <v>0</v>
      </c>
      <c r="AE11" s="17">
        <f>MIS!AE33</f>
        <v>0</v>
      </c>
      <c r="AF11" s="17">
        <f>MIS!AF33</f>
        <v>0</v>
      </c>
      <c r="AG11" s="17">
        <f>MIS!AG33</f>
        <v>0</v>
      </c>
      <c r="AH11" s="17">
        <f>MIS!AH33</f>
        <v>0</v>
      </c>
      <c r="AI11" s="17">
        <f>MIS!AI33</f>
        <v>0</v>
      </c>
      <c r="AJ11" s="17">
        <f>MIS!AJ33</f>
        <v>0</v>
      </c>
      <c r="AK11" s="17">
        <f>MIS!AK33</f>
        <v>0</v>
      </c>
      <c r="AL11" s="17">
        <f>MIS!AL33</f>
        <v>0</v>
      </c>
      <c r="AM11" s="17">
        <f>MIS!AM33</f>
        <v>0</v>
      </c>
      <c r="AN11" s="17">
        <f>MIS!AN33</f>
        <v>0</v>
      </c>
      <c r="AO11" s="17">
        <f>MIS!AO33</f>
        <v>0</v>
      </c>
      <c r="AP11" s="17">
        <f>MIS!AP33</f>
        <v>26666.666666666664</v>
      </c>
      <c r="AQ11" s="17">
        <f>MIS!AQ33</f>
        <v>26666.666666666664</v>
      </c>
      <c r="AR11" s="17">
        <f>MIS!AR33</f>
        <v>26666.666666666664</v>
      </c>
      <c r="AS11" s="17">
        <f>MIS!AS33</f>
        <v>26666.666666666664</v>
      </c>
      <c r="AT11" s="17">
        <f>MIS!AT33</f>
        <v>26666.666666666664</v>
      </c>
      <c r="AU11" s="17">
        <f>MIS!AU33</f>
        <v>26666.666666666664</v>
      </c>
      <c r="AV11" s="17">
        <f>MIS!AV33</f>
        <v>26666.666666666664</v>
      </c>
      <c r="AW11" s="17">
        <f>MIS!AW33</f>
        <v>26666.666666666664</v>
      </c>
      <c r="AX11" s="17">
        <f>MIS!AX33</f>
        <v>26666.666666666664</v>
      </c>
      <c r="AY11" s="17">
        <f>MIS!AY33</f>
        <v>26666.666666666664</v>
      </c>
      <c r="AZ11" s="17">
        <f>MIS!AZ33</f>
        <v>26666.666666666664</v>
      </c>
      <c r="BA11" s="17">
        <f>MIS!BA33</f>
        <v>26666.666666666664</v>
      </c>
      <c r="BB11" s="17">
        <f>MIS!BB33</f>
        <v>99999.999999999985</v>
      </c>
      <c r="BC11" s="17">
        <f>MIS!BC33</f>
        <v>99999.999999999985</v>
      </c>
      <c r="BD11" s="17">
        <f>MIS!BD33</f>
        <v>99999.999999999985</v>
      </c>
      <c r="BE11" s="17">
        <f>MIS!BE33</f>
        <v>99999.999999999985</v>
      </c>
      <c r="BF11" s="17">
        <f>MIS!BF33</f>
        <v>99999.999999999985</v>
      </c>
      <c r="BG11" s="17">
        <f>MIS!BG33</f>
        <v>99999.999999999985</v>
      </c>
      <c r="BH11" s="17">
        <f>MIS!BH33</f>
        <v>99999.999999999985</v>
      </c>
      <c r="BI11" s="17">
        <f>MIS!BI33</f>
        <v>99999.999999999985</v>
      </c>
      <c r="BJ11" s="17">
        <f>MIS!BJ33</f>
        <v>99999.999999999985</v>
      </c>
      <c r="BK11" s="17">
        <f>MIS!BK33</f>
        <v>99999.999999999985</v>
      </c>
      <c r="BL11" s="17">
        <f>MIS!BL33</f>
        <v>99999.999999999985</v>
      </c>
      <c r="BM11" s="17">
        <f>MIS!BM33</f>
        <v>99999.999999999985</v>
      </c>
      <c r="BO11" s="46"/>
    </row>
    <row r="12" spans="1:67" ht="4.1500000000000004" customHeight="1">
      <c r="B12" s="42"/>
      <c r="D12" s="52"/>
      <c r="BO12" s="46"/>
    </row>
    <row r="13" spans="1:67" ht="14.25" customHeight="1">
      <c r="B13" s="42"/>
      <c r="D13" s="52" t="s">
        <v>72</v>
      </c>
      <c r="BO13" s="46"/>
    </row>
    <row r="14" spans="1:67" ht="14.25" customHeight="1">
      <c r="B14" s="244">
        <f>SUM(F14:Q14)</f>
        <v>0</v>
      </c>
      <c r="D14" s="53" t="str">
        <f>MIS!D31</f>
        <v>Interest expense</v>
      </c>
      <c r="F14" s="17">
        <f>-MIS!F31</f>
        <v>0</v>
      </c>
      <c r="G14" s="17">
        <f>-MIS!G31</f>
        <v>0</v>
      </c>
      <c r="H14" s="17">
        <f>-MIS!H31</f>
        <v>0</v>
      </c>
      <c r="I14" s="17">
        <f>-MIS!I31</f>
        <v>0</v>
      </c>
      <c r="J14" s="17">
        <f>-MIS!J31</f>
        <v>0</v>
      </c>
      <c r="K14" s="17">
        <f>-MIS!K31</f>
        <v>0</v>
      </c>
      <c r="L14" s="17">
        <f>-MIS!L31</f>
        <v>0</v>
      </c>
      <c r="M14" s="17">
        <f>-MIS!M31</f>
        <v>0</v>
      </c>
      <c r="N14" s="17">
        <f>-MIS!N31</f>
        <v>0</v>
      </c>
      <c r="O14" s="17">
        <f>-MIS!O31</f>
        <v>0</v>
      </c>
      <c r="P14" s="17">
        <f>-MIS!P31</f>
        <v>0</v>
      </c>
      <c r="Q14" s="17">
        <f>-MIS!Q31</f>
        <v>0</v>
      </c>
      <c r="R14" s="17">
        <f>-MIS!R31</f>
        <v>0</v>
      </c>
      <c r="S14" s="17">
        <f>-MIS!S31</f>
        <v>0</v>
      </c>
      <c r="T14" s="17">
        <f>-MIS!T31</f>
        <v>0</v>
      </c>
      <c r="U14" s="17">
        <f>-MIS!U31</f>
        <v>0</v>
      </c>
      <c r="V14" s="17">
        <f>-MIS!V31</f>
        <v>0</v>
      </c>
      <c r="W14" s="17">
        <f>-MIS!W31</f>
        <v>0</v>
      </c>
      <c r="X14" s="17">
        <f>-MIS!X31</f>
        <v>0</v>
      </c>
      <c r="Y14" s="17">
        <f>-MIS!Y31</f>
        <v>0</v>
      </c>
      <c r="Z14" s="17">
        <f>-MIS!Z31</f>
        <v>0</v>
      </c>
      <c r="AA14" s="17">
        <f>-MIS!AA31</f>
        <v>0</v>
      </c>
      <c r="AB14" s="17">
        <f>-MIS!AB31</f>
        <v>0</v>
      </c>
      <c r="AC14" s="17">
        <f>-MIS!AC31</f>
        <v>0</v>
      </c>
      <c r="AD14" s="17">
        <f>-MIS!AD31</f>
        <v>0</v>
      </c>
      <c r="AE14" s="17">
        <f>-MIS!AE31</f>
        <v>0</v>
      </c>
      <c r="AF14" s="17">
        <f>-MIS!AF31</f>
        <v>0</v>
      </c>
      <c r="AG14" s="17">
        <f>-MIS!AG31</f>
        <v>0</v>
      </c>
      <c r="AH14" s="17">
        <f>-MIS!AH31</f>
        <v>0</v>
      </c>
      <c r="AI14" s="17">
        <f>-MIS!AI31</f>
        <v>0</v>
      </c>
      <c r="AJ14" s="17">
        <f>-MIS!AJ31</f>
        <v>0</v>
      </c>
      <c r="AK14" s="17">
        <f>-MIS!AK31</f>
        <v>0</v>
      </c>
      <c r="AL14" s="17">
        <f>-MIS!AL31</f>
        <v>0</v>
      </c>
      <c r="AM14" s="17">
        <f>-MIS!AM31</f>
        <v>0</v>
      </c>
      <c r="AN14" s="17">
        <f>-MIS!AN31</f>
        <v>0</v>
      </c>
      <c r="AO14" s="17">
        <f>-MIS!AO31</f>
        <v>0</v>
      </c>
      <c r="AP14" s="17">
        <f>-MIS!AP31</f>
        <v>0</v>
      </c>
      <c r="AQ14" s="17">
        <f>-MIS!AQ31</f>
        <v>0</v>
      </c>
      <c r="AR14" s="17">
        <f>-MIS!AR31</f>
        <v>0</v>
      </c>
      <c r="AS14" s="17">
        <f>-MIS!AS31</f>
        <v>0</v>
      </c>
      <c r="AT14" s="17">
        <f>-MIS!AT31</f>
        <v>0</v>
      </c>
      <c r="AU14" s="17">
        <f>-MIS!AU31</f>
        <v>0</v>
      </c>
      <c r="AV14" s="17">
        <f>-MIS!AV31</f>
        <v>0</v>
      </c>
      <c r="AW14" s="17">
        <f>-MIS!AW31</f>
        <v>0</v>
      </c>
      <c r="AX14" s="17">
        <f>-MIS!AX31</f>
        <v>0</v>
      </c>
      <c r="AY14" s="17">
        <f>-MIS!AY31</f>
        <v>0</v>
      </c>
      <c r="AZ14" s="17">
        <f>-MIS!AZ31</f>
        <v>0</v>
      </c>
      <c r="BA14" s="17">
        <f>-MIS!BA31</f>
        <v>0</v>
      </c>
      <c r="BB14" s="17">
        <f>-MIS!BB31</f>
        <v>0</v>
      </c>
      <c r="BC14" s="17">
        <f>-MIS!BC31</f>
        <v>0</v>
      </c>
      <c r="BD14" s="17">
        <f>-MIS!BD31</f>
        <v>0</v>
      </c>
      <c r="BE14" s="17">
        <f>-MIS!BE31</f>
        <v>0</v>
      </c>
      <c r="BF14" s="17">
        <f>-MIS!BF31</f>
        <v>0</v>
      </c>
      <c r="BG14" s="17">
        <f>-MIS!BG31</f>
        <v>0</v>
      </c>
      <c r="BH14" s="17">
        <f>-MIS!BH31</f>
        <v>0</v>
      </c>
      <c r="BI14" s="17">
        <f>-MIS!BI31</f>
        <v>0</v>
      </c>
      <c r="BJ14" s="17">
        <f>-MIS!BJ31</f>
        <v>0</v>
      </c>
      <c r="BK14" s="17">
        <f>-MIS!BK31</f>
        <v>0</v>
      </c>
      <c r="BL14" s="17">
        <f>-MIS!BL31</f>
        <v>0</v>
      </c>
      <c r="BM14" s="17">
        <f>-MIS!BM31</f>
        <v>0</v>
      </c>
      <c r="BO14" s="46"/>
    </row>
    <row r="15" spans="1:67" ht="14.25" customHeight="1">
      <c r="B15" s="244">
        <f t="shared" ref="B15:B16" si="3">SUM(F15:Q15)</f>
        <v>0</v>
      </c>
      <c r="D15" s="53" t="str">
        <f>MIS!D32</f>
        <v>Depreciation &amp; amortization</v>
      </c>
      <c r="F15" s="17">
        <f>-MIS!F32</f>
        <v>0</v>
      </c>
      <c r="G15" s="17">
        <f>-MIS!G32</f>
        <v>0</v>
      </c>
      <c r="H15" s="17">
        <f>-MIS!H32</f>
        <v>0</v>
      </c>
      <c r="I15" s="17">
        <f>-MIS!I32</f>
        <v>0</v>
      </c>
      <c r="J15" s="17">
        <f>-MIS!J32</f>
        <v>0</v>
      </c>
      <c r="K15" s="17">
        <f>-MIS!K32</f>
        <v>0</v>
      </c>
      <c r="L15" s="17">
        <f>-MIS!L32</f>
        <v>0</v>
      </c>
      <c r="M15" s="17">
        <f>-MIS!M32</f>
        <v>0</v>
      </c>
      <c r="N15" s="17">
        <f>-MIS!N32</f>
        <v>0</v>
      </c>
      <c r="O15" s="17">
        <f>-MIS!O32</f>
        <v>0</v>
      </c>
      <c r="P15" s="17">
        <f>-MIS!P32</f>
        <v>0</v>
      </c>
      <c r="Q15" s="17">
        <f>-MIS!Q32</f>
        <v>0</v>
      </c>
      <c r="R15" s="17">
        <f>-MIS!R32</f>
        <v>0</v>
      </c>
      <c r="S15" s="17">
        <f>-MIS!S32</f>
        <v>0</v>
      </c>
      <c r="T15" s="17">
        <f>-MIS!T32</f>
        <v>0</v>
      </c>
      <c r="U15" s="17">
        <f>-MIS!U32</f>
        <v>0</v>
      </c>
      <c r="V15" s="17">
        <f>-MIS!V32</f>
        <v>0</v>
      </c>
      <c r="W15" s="17">
        <f>-MIS!W32</f>
        <v>0</v>
      </c>
      <c r="X15" s="17">
        <f>-MIS!X32</f>
        <v>0</v>
      </c>
      <c r="Y15" s="17">
        <f>-MIS!Y32</f>
        <v>0</v>
      </c>
      <c r="Z15" s="17">
        <f>-MIS!Z32</f>
        <v>0</v>
      </c>
      <c r="AA15" s="17">
        <f>-MIS!AA32</f>
        <v>0</v>
      </c>
      <c r="AB15" s="17">
        <f>-MIS!AB32</f>
        <v>0</v>
      </c>
      <c r="AC15" s="17">
        <f>-MIS!AC32</f>
        <v>0</v>
      </c>
      <c r="AD15" s="17">
        <f>-MIS!AD32</f>
        <v>0</v>
      </c>
      <c r="AE15" s="17">
        <f>-MIS!AE32</f>
        <v>0</v>
      </c>
      <c r="AF15" s="17">
        <f>-MIS!AF32</f>
        <v>0</v>
      </c>
      <c r="AG15" s="17">
        <f>-MIS!AG32</f>
        <v>0</v>
      </c>
      <c r="AH15" s="17">
        <f>-MIS!AH32</f>
        <v>0</v>
      </c>
      <c r="AI15" s="17">
        <f>-MIS!AI32</f>
        <v>0</v>
      </c>
      <c r="AJ15" s="17">
        <f>-MIS!AJ32</f>
        <v>0</v>
      </c>
      <c r="AK15" s="17">
        <f>-MIS!AK32</f>
        <v>0</v>
      </c>
      <c r="AL15" s="17">
        <f>-MIS!AL32</f>
        <v>0</v>
      </c>
      <c r="AM15" s="17">
        <f>-MIS!AM32</f>
        <v>0</v>
      </c>
      <c r="AN15" s="17">
        <f>-MIS!AN32</f>
        <v>0</v>
      </c>
      <c r="AO15" s="17">
        <f>-MIS!AO32</f>
        <v>0</v>
      </c>
      <c r="AP15" s="17">
        <f>-MIS!AP32</f>
        <v>0</v>
      </c>
      <c r="AQ15" s="17">
        <f>-MIS!AQ32</f>
        <v>0</v>
      </c>
      <c r="AR15" s="17">
        <f>-MIS!AR32</f>
        <v>0</v>
      </c>
      <c r="AS15" s="17">
        <f>-MIS!AS32</f>
        <v>0</v>
      </c>
      <c r="AT15" s="17">
        <f>-MIS!AT32</f>
        <v>0</v>
      </c>
      <c r="AU15" s="17">
        <f>-MIS!AU32</f>
        <v>0</v>
      </c>
      <c r="AV15" s="17">
        <f>-MIS!AV32</f>
        <v>0</v>
      </c>
      <c r="AW15" s="17">
        <f>-MIS!AW32</f>
        <v>0</v>
      </c>
      <c r="AX15" s="17">
        <f>-MIS!AX32</f>
        <v>0</v>
      </c>
      <c r="AY15" s="17">
        <f>-MIS!AY32</f>
        <v>0</v>
      </c>
      <c r="AZ15" s="17">
        <f>-MIS!AZ32</f>
        <v>0</v>
      </c>
      <c r="BA15" s="17">
        <f>-MIS!BA32</f>
        <v>0</v>
      </c>
      <c r="BB15" s="17">
        <f>-MIS!BB32</f>
        <v>0</v>
      </c>
      <c r="BC15" s="17">
        <f>-MIS!BC32</f>
        <v>0</v>
      </c>
      <c r="BD15" s="17">
        <f>-MIS!BD32</f>
        <v>0</v>
      </c>
      <c r="BE15" s="17">
        <f>-MIS!BE32</f>
        <v>0</v>
      </c>
      <c r="BF15" s="17">
        <f>-MIS!BF32</f>
        <v>0</v>
      </c>
      <c r="BG15" s="17">
        <f>-MIS!BG32</f>
        <v>0</v>
      </c>
      <c r="BH15" s="17">
        <f>-MIS!BH32</f>
        <v>0</v>
      </c>
      <c r="BI15" s="17">
        <f>-MIS!BI32</f>
        <v>0</v>
      </c>
      <c r="BJ15" s="17">
        <f>-MIS!BJ32</f>
        <v>0</v>
      </c>
      <c r="BK15" s="17">
        <f>-MIS!BK32</f>
        <v>0</v>
      </c>
      <c r="BL15" s="17">
        <f>-MIS!BL32</f>
        <v>0</v>
      </c>
      <c r="BM15" s="17">
        <f>-MIS!BM32</f>
        <v>0</v>
      </c>
      <c r="BO15" s="46"/>
    </row>
    <row r="16" spans="1:67" ht="4.1500000000000004" customHeight="1">
      <c r="B16" s="244">
        <f t="shared" si="3"/>
        <v>0</v>
      </c>
      <c r="D16" s="142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O16" s="46"/>
    </row>
    <row r="17" spans="2:67" ht="14.25" customHeight="1">
      <c r="B17" s="42"/>
      <c r="D17" s="44" t="s">
        <v>73</v>
      </c>
      <c r="E17" s="44"/>
      <c r="F17" s="131">
        <f>SUM(F11:F16)</f>
        <v>-10000</v>
      </c>
      <c r="G17" s="131">
        <f t="shared" ref="G17:AO17" si="4">SUM(G11:G16)</f>
        <v>-10000</v>
      </c>
      <c r="H17" s="131">
        <f t="shared" si="4"/>
        <v>-10000</v>
      </c>
      <c r="I17" s="131">
        <f t="shared" si="4"/>
        <v>-10000</v>
      </c>
      <c r="J17" s="131">
        <f t="shared" si="4"/>
        <v>-10000</v>
      </c>
      <c r="K17" s="131">
        <f t="shared" si="4"/>
        <v>-10000</v>
      </c>
      <c r="L17" s="131">
        <f t="shared" si="4"/>
        <v>-10000</v>
      </c>
      <c r="M17" s="131">
        <f t="shared" si="4"/>
        <v>-10000</v>
      </c>
      <c r="N17" s="131">
        <f t="shared" si="4"/>
        <v>-10000</v>
      </c>
      <c r="O17" s="131">
        <f t="shared" si="4"/>
        <v>-10000</v>
      </c>
      <c r="P17" s="131">
        <f t="shared" si="4"/>
        <v>-10000</v>
      </c>
      <c r="Q17" s="131">
        <f t="shared" si="4"/>
        <v>-10000</v>
      </c>
      <c r="R17" s="131">
        <f t="shared" si="4"/>
        <v>-5834.166666666667</v>
      </c>
      <c r="S17" s="131">
        <f t="shared" si="4"/>
        <v>-5834.166666666667</v>
      </c>
      <c r="T17" s="131">
        <f t="shared" si="4"/>
        <v>-5834.166666666667</v>
      </c>
      <c r="U17" s="131">
        <f t="shared" si="4"/>
        <v>-5834.166666666667</v>
      </c>
      <c r="V17" s="131">
        <f t="shared" si="4"/>
        <v>-5834.166666666667</v>
      </c>
      <c r="W17" s="131">
        <f t="shared" si="4"/>
        <v>-5834.166666666667</v>
      </c>
      <c r="X17" s="131">
        <f t="shared" si="4"/>
        <v>-5834.166666666667</v>
      </c>
      <c r="Y17" s="131">
        <f t="shared" si="4"/>
        <v>-5834.166666666667</v>
      </c>
      <c r="Z17" s="131">
        <f t="shared" si="4"/>
        <v>-5834.166666666667</v>
      </c>
      <c r="AA17" s="131">
        <f t="shared" si="4"/>
        <v>-5834.166666666667</v>
      </c>
      <c r="AB17" s="131">
        <f t="shared" si="4"/>
        <v>-5834.166666666667</v>
      </c>
      <c r="AC17" s="131">
        <f t="shared" si="4"/>
        <v>-5834.166666666667</v>
      </c>
      <c r="AD17" s="131">
        <f t="shared" si="4"/>
        <v>0</v>
      </c>
      <c r="AE17" s="131">
        <f>SUM(AE11:AE16)</f>
        <v>0</v>
      </c>
      <c r="AF17" s="131">
        <f t="shared" si="4"/>
        <v>0</v>
      </c>
      <c r="AG17" s="131">
        <f t="shared" si="4"/>
        <v>0</v>
      </c>
      <c r="AH17" s="131">
        <f t="shared" si="4"/>
        <v>0</v>
      </c>
      <c r="AI17" s="131">
        <f t="shared" si="4"/>
        <v>0</v>
      </c>
      <c r="AJ17" s="131">
        <f t="shared" si="4"/>
        <v>0</v>
      </c>
      <c r="AK17" s="131">
        <f t="shared" si="4"/>
        <v>0</v>
      </c>
      <c r="AL17" s="131">
        <f t="shared" si="4"/>
        <v>0</v>
      </c>
      <c r="AM17" s="131">
        <f t="shared" si="4"/>
        <v>0</v>
      </c>
      <c r="AN17" s="131">
        <f t="shared" si="4"/>
        <v>0</v>
      </c>
      <c r="AO17" s="131">
        <f t="shared" si="4"/>
        <v>0</v>
      </c>
      <c r="AP17" s="131">
        <f t="shared" ref="AP17:BM17" si="5">SUM(AP11:AP16)</f>
        <v>26666.666666666664</v>
      </c>
      <c r="AQ17" s="131">
        <f t="shared" si="5"/>
        <v>26666.666666666664</v>
      </c>
      <c r="AR17" s="131">
        <f t="shared" si="5"/>
        <v>26666.666666666664</v>
      </c>
      <c r="AS17" s="131">
        <f t="shared" si="5"/>
        <v>26666.666666666664</v>
      </c>
      <c r="AT17" s="131">
        <f t="shared" si="5"/>
        <v>26666.666666666664</v>
      </c>
      <c r="AU17" s="131">
        <f t="shared" si="5"/>
        <v>26666.666666666664</v>
      </c>
      <c r="AV17" s="131">
        <f t="shared" si="5"/>
        <v>26666.666666666664</v>
      </c>
      <c r="AW17" s="131">
        <f t="shared" si="5"/>
        <v>26666.666666666664</v>
      </c>
      <c r="AX17" s="131">
        <f t="shared" si="5"/>
        <v>26666.666666666664</v>
      </c>
      <c r="AY17" s="131">
        <f t="shared" si="5"/>
        <v>26666.666666666664</v>
      </c>
      <c r="AZ17" s="131">
        <f t="shared" si="5"/>
        <v>26666.666666666664</v>
      </c>
      <c r="BA17" s="131">
        <f t="shared" si="5"/>
        <v>26666.666666666664</v>
      </c>
      <c r="BB17" s="131">
        <f t="shared" si="5"/>
        <v>99999.999999999985</v>
      </c>
      <c r="BC17" s="131">
        <f t="shared" si="5"/>
        <v>99999.999999999985</v>
      </c>
      <c r="BD17" s="131">
        <f t="shared" si="5"/>
        <v>99999.999999999985</v>
      </c>
      <c r="BE17" s="131">
        <f t="shared" si="5"/>
        <v>99999.999999999985</v>
      </c>
      <c r="BF17" s="131">
        <f t="shared" si="5"/>
        <v>99999.999999999985</v>
      </c>
      <c r="BG17" s="131">
        <f t="shared" si="5"/>
        <v>99999.999999999985</v>
      </c>
      <c r="BH17" s="131">
        <f t="shared" si="5"/>
        <v>99999.999999999985</v>
      </c>
      <c r="BI17" s="131">
        <f t="shared" si="5"/>
        <v>99999.999999999985</v>
      </c>
      <c r="BJ17" s="131">
        <f t="shared" si="5"/>
        <v>99999.999999999985</v>
      </c>
      <c r="BK17" s="131">
        <f t="shared" si="5"/>
        <v>99999.999999999985</v>
      </c>
      <c r="BL17" s="131">
        <f t="shared" si="5"/>
        <v>99999.999999999985</v>
      </c>
      <c r="BM17" s="131">
        <f t="shared" si="5"/>
        <v>99999.999999999985</v>
      </c>
      <c r="BO17" s="46"/>
    </row>
    <row r="18" spans="2:67" ht="4.1500000000000004" customHeight="1">
      <c r="B18" s="42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O18" s="46"/>
    </row>
    <row r="19" spans="2:67" ht="14.25" customHeight="1">
      <c r="B19" s="42"/>
      <c r="D19" s="52" t="s">
        <v>74</v>
      </c>
      <c r="BO19" s="46"/>
    </row>
    <row r="20" spans="2:67" ht="14.25" customHeight="1">
      <c r="B20" s="42"/>
      <c r="D20" s="53" t="s">
        <v>115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O20" s="46"/>
    </row>
    <row r="21" spans="2:67" ht="14.25" customHeight="1">
      <c r="B21" s="42"/>
      <c r="D21" s="53" t="s">
        <v>116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O21" s="46"/>
    </row>
    <row r="22" spans="2:67" ht="14.25" customHeight="1">
      <c r="B22" s="42"/>
      <c r="D22" s="53" t="str">
        <f>MBS!D12</f>
        <v>Inventory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O22" s="46"/>
    </row>
    <row r="23" spans="2:67" ht="4.1500000000000004" customHeight="1">
      <c r="B23" s="42"/>
      <c r="D23" s="142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O23" s="46"/>
    </row>
    <row r="24" spans="2:67" ht="14.25" customHeight="1">
      <c r="B24" s="42"/>
      <c r="D24" s="44" t="s">
        <v>75</v>
      </c>
      <c r="E24" s="44"/>
      <c r="F24" s="131">
        <f>SUM(F20:F23)</f>
        <v>0</v>
      </c>
      <c r="G24" s="131">
        <f t="shared" ref="G24:AK24" si="6">SUM(G20:G23)</f>
        <v>0</v>
      </c>
      <c r="H24" s="131">
        <f t="shared" si="6"/>
        <v>0</v>
      </c>
      <c r="I24" s="131">
        <f t="shared" si="6"/>
        <v>0</v>
      </c>
      <c r="J24" s="131">
        <f t="shared" si="6"/>
        <v>0</v>
      </c>
      <c r="K24" s="131">
        <f t="shared" si="6"/>
        <v>0</v>
      </c>
      <c r="L24" s="131">
        <f t="shared" si="6"/>
        <v>0</v>
      </c>
      <c r="M24" s="131">
        <f t="shared" si="6"/>
        <v>0</v>
      </c>
      <c r="N24" s="131">
        <f t="shared" si="6"/>
        <v>0</v>
      </c>
      <c r="O24" s="131">
        <f t="shared" si="6"/>
        <v>0</v>
      </c>
      <c r="P24" s="131">
        <f t="shared" si="6"/>
        <v>0</v>
      </c>
      <c r="Q24" s="131">
        <f t="shared" si="6"/>
        <v>0</v>
      </c>
      <c r="R24" s="131">
        <f t="shared" si="6"/>
        <v>0</v>
      </c>
      <c r="S24" s="131">
        <f t="shared" si="6"/>
        <v>0</v>
      </c>
      <c r="T24" s="131">
        <f t="shared" si="6"/>
        <v>0</v>
      </c>
      <c r="U24" s="131">
        <f t="shared" si="6"/>
        <v>0</v>
      </c>
      <c r="V24" s="131">
        <f t="shared" si="6"/>
        <v>0</v>
      </c>
      <c r="W24" s="131">
        <f t="shared" si="6"/>
        <v>0</v>
      </c>
      <c r="X24" s="131">
        <f t="shared" si="6"/>
        <v>0</v>
      </c>
      <c r="Y24" s="131">
        <f t="shared" si="6"/>
        <v>0</v>
      </c>
      <c r="Z24" s="131">
        <f t="shared" si="6"/>
        <v>0</v>
      </c>
      <c r="AA24" s="131">
        <f t="shared" si="6"/>
        <v>0</v>
      </c>
      <c r="AB24" s="131">
        <f t="shared" si="6"/>
        <v>0</v>
      </c>
      <c r="AC24" s="131">
        <f t="shared" si="6"/>
        <v>0</v>
      </c>
      <c r="AD24" s="131">
        <f t="shared" si="6"/>
        <v>0</v>
      </c>
      <c r="AE24" s="131">
        <f t="shared" si="6"/>
        <v>0</v>
      </c>
      <c r="AF24" s="131">
        <f t="shared" si="6"/>
        <v>0</v>
      </c>
      <c r="AG24" s="131">
        <f t="shared" si="6"/>
        <v>0</v>
      </c>
      <c r="AH24" s="131">
        <f t="shared" si="6"/>
        <v>0</v>
      </c>
      <c r="AI24" s="131">
        <f t="shared" si="6"/>
        <v>0</v>
      </c>
      <c r="AJ24" s="131">
        <f t="shared" si="6"/>
        <v>0</v>
      </c>
      <c r="AK24" s="131">
        <f t="shared" si="6"/>
        <v>0</v>
      </c>
      <c r="AL24" s="131">
        <f t="shared" ref="AL24:BM24" si="7">SUM(AL20:AL23)</f>
        <v>0</v>
      </c>
      <c r="AM24" s="131">
        <f t="shared" si="7"/>
        <v>0</v>
      </c>
      <c r="AN24" s="131">
        <f t="shared" si="7"/>
        <v>0</v>
      </c>
      <c r="AO24" s="131">
        <f t="shared" si="7"/>
        <v>0</v>
      </c>
      <c r="AP24" s="131">
        <f t="shared" si="7"/>
        <v>0</v>
      </c>
      <c r="AQ24" s="131">
        <f t="shared" si="7"/>
        <v>0</v>
      </c>
      <c r="AR24" s="131">
        <f t="shared" si="7"/>
        <v>0</v>
      </c>
      <c r="AS24" s="131">
        <f t="shared" si="7"/>
        <v>0</v>
      </c>
      <c r="AT24" s="131">
        <f t="shared" si="7"/>
        <v>0</v>
      </c>
      <c r="AU24" s="131">
        <f t="shared" si="7"/>
        <v>0</v>
      </c>
      <c r="AV24" s="131">
        <f t="shared" si="7"/>
        <v>0</v>
      </c>
      <c r="AW24" s="131">
        <f t="shared" si="7"/>
        <v>0</v>
      </c>
      <c r="AX24" s="131">
        <f t="shared" si="7"/>
        <v>0</v>
      </c>
      <c r="AY24" s="131">
        <f t="shared" si="7"/>
        <v>0</v>
      </c>
      <c r="AZ24" s="131">
        <f t="shared" si="7"/>
        <v>0</v>
      </c>
      <c r="BA24" s="131">
        <f t="shared" si="7"/>
        <v>0</v>
      </c>
      <c r="BB24" s="131">
        <f t="shared" si="7"/>
        <v>0</v>
      </c>
      <c r="BC24" s="131">
        <f t="shared" si="7"/>
        <v>0</v>
      </c>
      <c r="BD24" s="131">
        <f t="shared" si="7"/>
        <v>0</v>
      </c>
      <c r="BE24" s="131">
        <f t="shared" si="7"/>
        <v>0</v>
      </c>
      <c r="BF24" s="131">
        <f t="shared" si="7"/>
        <v>0</v>
      </c>
      <c r="BG24" s="131">
        <f t="shared" si="7"/>
        <v>0</v>
      </c>
      <c r="BH24" s="131">
        <f t="shared" si="7"/>
        <v>0</v>
      </c>
      <c r="BI24" s="131">
        <f t="shared" si="7"/>
        <v>0</v>
      </c>
      <c r="BJ24" s="131">
        <f t="shared" si="7"/>
        <v>0</v>
      </c>
      <c r="BK24" s="131">
        <f t="shared" si="7"/>
        <v>0</v>
      </c>
      <c r="BL24" s="131">
        <f t="shared" si="7"/>
        <v>0</v>
      </c>
      <c r="BM24" s="131">
        <f t="shared" si="7"/>
        <v>0</v>
      </c>
      <c r="BO24" s="46"/>
    </row>
    <row r="25" spans="2:67" ht="14.25" customHeight="1">
      <c r="B25" s="42"/>
      <c r="D25" s="142" t="s">
        <v>76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O25" s="46"/>
    </row>
    <row r="26" spans="2:67" ht="14.25" customHeight="1">
      <c r="B26" s="42"/>
      <c r="D26" s="142" t="s">
        <v>77</v>
      </c>
      <c r="F26" s="17">
        <f>MIS!F34</f>
        <v>0</v>
      </c>
      <c r="G26" s="17">
        <f>MIS!G34</f>
        <v>0</v>
      </c>
      <c r="H26" s="17">
        <f>MIS!H34</f>
        <v>0</v>
      </c>
      <c r="I26" s="17">
        <f>MIS!I34</f>
        <v>0</v>
      </c>
      <c r="J26" s="17">
        <f>MIS!J34</f>
        <v>0</v>
      </c>
      <c r="K26" s="17">
        <f>MIS!K34</f>
        <v>0</v>
      </c>
      <c r="L26" s="17">
        <f>MIS!L34</f>
        <v>0</v>
      </c>
      <c r="M26" s="17">
        <f>MIS!M34</f>
        <v>0</v>
      </c>
      <c r="N26" s="17">
        <f>MIS!N34</f>
        <v>0</v>
      </c>
      <c r="O26" s="17">
        <f>MIS!O34</f>
        <v>0</v>
      </c>
      <c r="P26" s="17">
        <f>MIS!P34</f>
        <v>0</v>
      </c>
      <c r="Q26" s="17">
        <f>MIS!Q34</f>
        <v>0</v>
      </c>
      <c r="R26" s="17">
        <f>MIS!R34</f>
        <v>0</v>
      </c>
      <c r="S26" s="17">
        <f>MIS!S34</f>
        <v>0</v>
      </c>
      <c r="T26" s="17">
        <f>MIS!T34</f>
        <v>0</v>
      </c>
      <c r="U26" s="17">
        <f>MIS!U34</f>
        <v>0</v>
      </c>
      <c r="V26" s="17">
        <f>MIS!V34</f>
        <v>0</v>
      </c>
      <c r="W26" s="17">
        <f>MIS!W34</f>
        <v>0</v>
      </c>
      <c r="X26" s="17">
        <f>MIS!X34</f>
        <v>0</v>
      </c>
      <c r="Y26" s="17">
        <f>MIS!Y34</f>
        <v>0</v>
      </c>
      <c r="Z26" s="17">
        <f>MIS!Z34</f>
        <v>0</v>
      </c>
      <c r="AA26" s="17">
        <f>MIS!AA34</f>
        <v>0</v>
      </c>
      <c r="AB26" s="17">
        <f>MIS!AB34</f>
        <v>0</v>
      </c>
      <c r="AC26" s="17">
        <f>MIS!AC34</f>
        <v>0</v>
      </c>
      <c r="AD26" s="17">
        <f>MIS!AD34</f>
        <v>0</v>
      </c>
      <c r="AE26" s="17">
        <f>MIS!AE34</f>
        <v>0</v>
      </c>
      <c r="AF26" s="17">
        <f>MIS!AF34</f>
        <v>0</v>
      </c>
      <c r="AG26" s="17">
        <f>MIS!AG34</f>
        <v>0</v>
      </c>
      <c r="AH26" s="17">
        <f>MIS!AH34</f>
        <v>0</v>
      </c>
      <c r="AI26" s="17">
        <f>MIS!AI34</f>
        <v>0</v>
      </c>
      <c r="AJ26" s="17">
        <f>MIS!AJ34</f>
        <v>0</v>
      </c>
      <c r="AK26" s="17">
        <f>MIS!AK34</f>
        <v>0</v>
      </c>
      <c r="AL26" s="17">
        <f>MIS!AL34</f>
        <v>0</v>
      </c>
      <c r="AM26" s="17">
        <f>MIS!AM34</f>
        <v>0</v>
      </c>
      <c r="AN26" s="17">
        <f>MIS!AN34</f>
        <v>0</v>
      </c>
      <c r="AO26" s="17">
        <f>MIS!AO34</f>
        <v>0</v>
      </c>
      <c r="AP26" s="17">
        <f>MIS!AP34</f>
        <v>0</v>
      </c>
      <c r="AQ26" s="17">
        <f>MIS!AQ34</f>
        <v>0</v>
      </c>
      <c r="AR26" s="17">
        <f>MIS!AR34</f>
        <v>0</v>
      </c>
      <c r="AS26" s="17">
        <f>MIS!AS34</f>
        <v>0</v>
      </c>
      <c r="AT26" s="17">
        <f>MIS!AT34</f>
        <v>0</v>
      </c>
      <c r="AU26" s="17">
        <f>MIS!AU34</f>
        <v>0</v>
      </c>
      <c r="AV26" s="17">
        <f>MIS!AV34</f>
        <v>0</v>
      </c>
      <c r="AW26" s="17">
        <f>MIS!AW34</f>
        <v>0</v>
      </c>
      <c r="AX26" s="17">
        <f>MIS!AX34</f>
        <v>0</v>
      </c>
      <c r="AY26" s="17">
        <f>MIS!AY34</f>
        <v>0</v>
      </c>
      <c r="AZ26" s="17">
        <f>MIS!AZ34</f>
        <v>0</v>
      </c>
      <c r="BA26" s="17">
        <f>MIS!BA34</f>
        <v>0</v>
      </c>
      <c r="BB26" s="17">
        <f>MIS!BB34</f>
        <v>0</v>
      </c>
      <c r="BC26" s="17">
        <f>MIS!BC34</f>
        <v>0</v>
      </c>
      <c r="BD26" s="17">
        <f>MIS!BD34</f>
        <v>0</v>
      </c>
      <c r="BE26" s="17">
        <f>MIS!BE34</f>
        <v>0</v>
      </c>
      <c r="BF26" s="17">
        <f>MIS!BF34</f>
        <v>0</v>
      </c>
      <c r="BG26" s="17">
        <f>MIS!BG34</f>
        <v>0</v>
      </c>
      <c r="BH26" s="17">
        <f>MIS!BH34</f>
        <v>0</v>
      </c>
      <c r="BI26" s="17">
        <f>MIS!BI34</f>
        <v>0</v>
      </c>
      <c r="BJ26" s="17">
        <f>MIS!BJ34</f>
        <v>0</v>
      </c>
      <c r="BK26" s="17">
        <f>MIS!BK34</f>
        <v>0</v>
      </c>
      <c r="BL26" s="17">
        <f>MIS!BL34</f>
        <v>0</v>
      </c>
      <c r="BM26" s="17">
        <f>MIS!BM34</f>
        <v>0</v>
      </c>
      <c r="BO26" s="46"/>
    </row>
    <row r="27" spans="2:67" ht="14.25" customHeight="1">
      <c r="B27" s="42"/>
      <c r="D27" s="143" t="s">
        <v>78</v>
      </c>
      <c r="E27" s="114"/>
      <c r="F27" s="115">
        <f>+F17+F24+F26+F25</f>
        <v>-10000</v>
      </c>
      <c r="G27" s="115">
        <f>+G17+G24+G26+G25</f>
        <v>-10000</v>
      </c>
      <c r="H27" s="115">
        <f t="shared" ref="H27:BM27" si="8">+H17+H24+H26+H25</f>
        <v>-10000</v>
      </c>
      <c r="I27" s="115">
        <f t="shared" si="8"/>
        <v>-10000</v>
      </c>
      <c r="J27" s="115">
        <f t="shared" si="8"/>
        <v>-10000</v>
      </c>
      <c r="K27" s="115">
        <f t="shared" si="8"/>
        <v>-10000</v>
      </c>
      <c r="L27" s="115">
        <f t="shared" si="8"/>
        <v>-10000</v>
      </c>
      <c r="M27" s="115">
        <f t="shared" si="8"/>
        <v>-10000</v>
      </c>
      <c r="N27" s="115">
        <f t="shared" si="8"/>
        <v>-10000</v>
      </c>
      <c r="O27" s="115">
        <f t="shared" si="8"/>
        <v>-10000</v>
      </c>
      <c r="P27" s="115">
        <f t="shared" si="8"/>
        <v>-10000</v>
      </c>
      <c r="Q27" s="115">
        <f t="shared" si="8"/>
        <v>-10000</v>
      </c>
      <c r="R27" s="115">
        <f t="shared" si="8"/>
        <v>-5834.166666666667</v>
      </c>
      <c r="S27" s="115">
        <f t="shared" si="8"/>
        <v>-5834.166666666667</v>
      </c>
      <c r="T27" s="115">
        <f t="shared" si="8"/>
        <v>-5834.166666666667</v>
      </c>
      <c r="U27" s="115">
        <f t="shared" si="8"/>
        <v>-5834.166666666667</v>
      </c>
      <c r="V27" s="115">
        <f t="shared" si="8"/>
        <v>-5834.166666666667</v>
      </c>
      <c r="W27" s="115">
        <f t="shared" si="8"/>
        <v>-5834.166666666667</v>
      </c>
      <c r="X27" s="115">
        <f t="shared" si="8"/>
        <v>-5834.166666666667</v>
      </c>
      <c r="Y27" s="115">
        <f t="shared" si="8"/>
        <v>-5834.166666666667</v>
      </c>
      <c r="Z27" s="115">
        <f t="shared" si="8"/>
        <v>-5834.166666666667</v>
      </c>
      <c r="AA27" s="115">
        <f t="shared" si="8"/>
        <v>-5834.166666666667</v>
      </c>
      <c r="AB27" s="115">
        <f t="shared" si="8"/>
        <v>-5834.166666666667</v>
      </c>
      <c r="AC27" s="115">
        <f t="shared" si="8"/>
        <v>-5834.166666666667</v>
      </c>
      <c r="AD27" s="115">
        <f t="shared" si="8"/>
        <v>0</v>
      </c>
      <c r="AE27" s="115">
        <f t="shared" si="8"/>
        <v>0</v>
      </c>
      <c r="AF27" s="115">
        <f t="shared" si="8"/>
        <v>0</v>
      </c>
      <c r="AG27" s="115">
        <f t="shared" si="8"/>
        <v>0</v>
      </c>
      <c r="AH27" s="115">
        <f t="shared" si="8"/>
        <v>0</v>
      </c>
      <c r="AI27" s="115">
        <f t="shared" si="8"/>
        <v>0</v>
      </c>
      <c r="AJ27" s="115">
        <f t="shared" si="8"/>
        <v>0</v>
      </c>
      <c r="AK27" s="115">
        <f t="shared" si="8"/>
        <v>0</v>
      </c>
      <c r="AL27" s="115">
        <f t="shared" si="8"/>
        <v>0</v>
      </c>
      <c r="AM27" s="115">
        <f t="shared" si="8"/>
        <v>0</v>
      </c>
      <c r="AN27" s="115">
        <f t="shared" si="8"/>
        <v>0</v>
      </c>
      <c r="AO27" s="115">
        <f t="shared" si="8"/>
        <v>0</v>
      </c>
      <c r="AP27" s="115">
        <f t="shared" si="8"/>
        <v>26666.666666666664</v>
      </c>
      <c r="AQ27" s="115">
        <f t="shared" si="8"/>
        <v>26666.666666666664</v>
      </c>
      <c r="AR27" s="115">
        <f t="shared" si="8"/>
        <v>26666.666666666664</v>
      </c>
      <c r="AS27" s="115">
        <f t="shared" si="8"/>
        <v>26666.666666666664</v>
      </c>
      <c r="AT27" s="115">
        <f t="shared" si="8"/>
        <v>26666.666666666664</v>
      </c>
      <c r="AU27" s="115">
        <f t="shared" si="8"/>
        <v>26666.666666666664</v>
      </c>
      <c r="AV27" s="115">
        <f t="shared" si="8"/>
        <v>26666.666666666664</v>
      </c>
      <c r="AW27" s="115">
        <f t="shared" si="8"/>
        <v>26666.666666666664</v>
      </c>
      <c r="AX27" s="115">
        <f t="shared" si="8"/>
        <v>26666.666666666664</v>
      </c>
      <c r="AY27" s="115">
        <f t="shared" si="8"/>
        <v>26666.666666666664</v>
      </c>
      <c r="AZ27" s="115">
        <f t="shared" si="8"/>
        <v>26666.666666666664</v>
      </c>
      <c r="BA27" s="115">
        <f t="shared" si="8"/>
        <v>26666.666666666664</v>
      </c>
      <c r="BB27" s="115">
        <f t="shared" si="8"/>
        <v>99999.999999999985</v>
      </c>
      <c r="BC27" s="115">
        <f t="shared" si="8"/>
        <v>99999.999999999985</v>
      </c>
      <c r="BD27" s="115">
        <f t="shared" si="8"/>
        <v>99999.999999999985</v>
      </c>
      <c r="BE27" s="115">
        <f t="shared" si="8"/>
        <v>99999.999999999985</v>
      </c>
      <c r="BF27" s="115">
        <f t="shared" si="8"/>
        <v>99999.999999999985</v>
      </c>
      <c r="BG27" s="115">
        <f t="shared" si="8"/>
        <v>99999.999999999985</v>
      </c>
      <c r="BH27" s="115">
        <f t="shared" si="8"/>
        <v>99999.999999999985</v>
      </c>
      <c r="BI27" s="115">
        <f t="shared" si="8"/>
        <v>99999.999999999985</v>
      </c>
      <c r="BJ27" s="115">
        <f t="shared" si="8"/>
        <v>99999.999999999985</v>
      </c>
      <c r="BK27" s="115">
        <f t="shared" si="8"/>
        <v>99999.999999999985</v>
      </c>
      <c r="BL27" s="115">
        <f t="shared" si="8"/>
        <v>99999.999999999985</v>
      </c>
      <c r="BM27" s="115">
        <f t="shared" si="8"/>
        <v>99999.999999999985</v>
      </c>
      <c r="BO27" s="46"/>
    </row>
    <row r="28" spans="2:67" ht="14.25" customHeight="1">
      <c r="B28" s="42"/>
      <c r="BO28" s="46"/>
    </row>
    <row r="29" spans="2:67" ht="15" customHeight="1">
      <c r="B29" s="42"/>
      <c r="D29" s="52" t="s">
        <v>79</v>
      </c>
      <c r="BO29" s="46"/>
    </row>
    <row r="30" spans="2:67" ht="15" customHeight="1">
      <c r="B30" s="42"/>
      <c r="D30" s="12" t="s">
        <v>119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17">
        <v>0</v>
      </c>
      <c r="AX30" s="17">
        <v>0</v>
      </c>
      <c r="AY30" s="17">
        <v>0</v>
      </c>
      <c r="AZ30" s="17">
        <v>0</v>
      </c>
      <c r="BA30" s="17">
        <v>0</v>
      </c>
      <c r="BB30" s="17">
        <v>0</v>
      </c>
      <c r="BC30" s="17">
        <v>0</v>
      </c>
      <c r="BD30" s="17">
        <v>0</v>
      </c>
      <c r="BE30" s="17">
        <v>0</v>
      </c>
      <c r="BF30" s="17">
        <v>0</v>
      </c>
      <c r="BG30" s="17">
        <v>0</v>
      </c>
      <c r="BH30" s="17">
        <v>0</v>
      </c>
      <c r="BI30" s="17">
        <v>0</v>
      </c>
      <c r="BJ30" s="17">
        <v>0</v>
      </c>
      <c r="BK30" s="17">
        <v>0</v>
      </c>
      <c r="BL30" s="17">
        <v>0</v>
      </c>
      <c r="BM30" s="17">
        <v>0</v>
      </c>
      <c r="BN30" s="17"/>
      <c r="BO30" s="46"/>
    </row>
    <row r="31" spans="2:67" ht="14.25" customHeight="1">
      <c r="B31" s="42"/>
      <c r="D31" s="143" t="s">
        <v>80</v>
      </c>
      <c r="E31" s="114"/>
      <c r="F31" s="115">
        <f t="shared" ref="F31:AK31" si="9">SUM(F30:F30)</f>
        <v>0</v>
      </c>
      <c r="G31" s="115">
        <f t="shared" si="9"/>
        <v>0</v>
      </c>
      <c r="H31" s="115">
        <f t="shared" si="9"/>
        <v>0</v>
      </c>
      <c r="I31" s="115">
        <f t="shared" si="9"/>
        <v>0</v>
      </c>
      <c r="J31" s="115">
        <f t="shared" si="9"/>
        <v>0</v>
      </c>
      <c r="K31" s="115">
        <f t="shared" si="9"/>
        <v>0</v>
      </c>
      <c r="L31" s="115">
        <f t="shared" si="9"/>
        <v>0</v>
      </c>
      <c r="M31" s="115">
        <f t="shared" si="9"/>
        <v>0</v>
      </c>
      <c r="N31" s="115">
        <f t="shared" si="9"/>
        <v>0</v>
      </c>
      <c r="O31" s="115">
        <f t="shared" si="9"/>
        <v>0</v>
      </c>
      <c r="P31" s="115">
        <f t="shared" si="9"/>
        <v>0</v>
      </c>
      <c r="Q31" s="115">
        <f t="shared" si="9"/>
        <v>0</v>
      </c>
      <c r="R31" s="115">
        <f t="shared" si="9"/>
        <v>0</v>
      </c>
      <c r="S31" s="115">
        <f t="shared" si="9"/>
        <v>0</v>
      </c>
      <c r="T31" s="115">
        <f t="shared" si="9"/>
        <v>0</v>
      </c>
      <c r="U31" s="115">
        <f t="shared" si="9"/>
        <v>0</v>
      </c>
      <c r="V31" s="115">
        <f t="shared" si="9"/>
        <v>0</v>
      </c>
      <c r="W31" s="115">
        <f t="shared" si="9"/>
        <v>0</v>
      </c>
      <c r="X31" s="115">
        <f t="shared" si="9"/>
        <v>0</v>
      </c>
      <c r="Y31" s="115">
        <f t="shared" si="9"/>
        <v>0</v>
      </c>
      <c r="Z31" s="115">
        <f t="shared" si="9"/>
        <v>0</v>
      </c>
      <c r="AA31" s="115">
        <f t="shared" si="9"/>
        <v>0</v>
      </c>
      <c r="AB31" s="115">
        <f t="shared" si="9"/>
        <v>0</v>
      </c>
      <c r="AC31" s="115">
        <f t="shared" si="9"/>
        <v>0</v>
      </c>
      <c r="AD31" s="115">
        <f t="shared" si="9"/>
        <v>0</v>
      </c>
      <c r="AE31" s="115">
        <f t="shared" si="9"/>
        <v>0</v>
      </c>
      <c r="AF31" s="115">
        <f t="shared" si="9"/>
        <v>0</v>
      </c>
      <c r="AG31" s="115">
        <f t="shared" si="9"/>
        <v>0</v>
      </c>
      <c r="AH31" s="115">
        <f t="shared" si="9"/>
        <v>0</v>
      </c>
      <c r="AI31" s="115">
        <f t="shared" si="9"/>
        <v>0</v>
      </c>
      <c r="AJ31" s="115">
        <f t="shared" si="9"/>
        <v>0</v>
      </c>
      <c r="AK31" s="115">
        <f t="shared" si="9"/>
        <v>0</v>
      </c>
      <c r="AL31" s="115">
        <f t="shared" ref="AL31:BM31" si="10">SUM(AL30:AL30)</f>
        <v>0</v>
      </c>
      <c r="AM31" s="115">
        <f t="shared" si="10"/>
        <v>0</v>
      </c>
      <c r="AN31" s="115">
        <f t="shared" si="10"/>
        <v>0</v>
      </c>
      <c r="AO31" s="115">
        <f t="shared" si="10"/>
        <v>0</v>
      </c>
      <c r="AP31" s="115">
        <f t="shared" si="10"/>
        <v>0</v>
      </c>
      <c r="AQ31" s="115">
        <f t="shared" si="10"/>
        <v>0</v>
      </c>
      <c r="AR31" s="115">
        <f t="shared" si="10"/>
        <v>0</v>
      </c>
      <c r="AS31" s="115">
        <f t="shared" si="10"/>
        <v>0</v>
      </c>
      <c r="AT31" s="115">
        <f t="shared" si="10"/>
        <v>0</v>
      </c>
      <c r="AU31" s="115">
        <f t="shared" si="10"/>
        <v>0</v>
      </c>
      <c r="AV31" s="115">
        <f t="shared" si="10"/>
        <v>0</v>
      </c>
      <c r="AW31" s="115">
        <f t="shared" si="10"/>
        <v>0</v>
      </c>
      <c r="AX31" s="115">
        <f t="shared" si="10"/>
        <v>0</v>
      </c>
      <c r="AY31" s="115">
        <f t="shared" si="10"/>
        <v>0</v>
      </c>
      <c r="AZ31" s="115">
        <f t="shared" si="10"/>
        <v>0</v>
      </c>
      <c r="BA31" s="115">
        <f t="shared" si="10"/>
        <v>0</v>
      </c>
      <c r="BB31" s="115">
        <f t="shared" si="10"/>
        <v>0</v>
      </c>
      <c r="BC31" s="115">
        <f t="shared" si="10"/>
        <v>0</v>
      </c>
      <c r="BD31" s="115">
        <f t="shared" si="10"/>
        <v>0</v>
      </c>
      <c r="BE31" s="115">
        <f t="shared" si="10"/>
        <v>0</v>
      </c>
      <c r="BF31" s="115">
        <f t="shared" si="10"/>
        <v>0</v>
      </c>
      <c r="BG31" s="115">
        <f t="shared" si="10"/>
        <v>0</v>
      </c>
      <c r="BH31" s="115">
        <f t="shared" si="10"/>
        <v>0</v>
      </c>
      <c r="BI31" s="115">
        <f t="shared" si="10"/>
        <v>0</v>
      </c>
      <c r="BJ31" s="115">
        <f t="shared" si="10"/>
        <v>0</v>
      </c>
      <c r="BK31" s="115">
        <f t="shared" si="10"/>
        <v>0</v>
      </c>
      <c r="BL31" s="115">
        <f t="shared" si="10"/>
        <v>0</v>
      </c>
      <c r="BM31" s="115">
        <f t="shared" si="10"/>
        <v>0</v>
      </c>
      <c r="BO31" s="46"/>
    </row>
    <row r="32" spans="2:67" ht="14.25" customHeight="1">
      <c r="B32" s="42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O32" s="46"/>
    </row>
    <row r="33" spans="1:67" ht="14.25" customHeight="1">
      <c r="B33" s="42"/>
      <c r="D33" s="52" t="s">
        <v>81</v>
      </c>
      <c r="BO33" s="46"/>
    </row>
    <row r="34" spans="1:67" s="14" customFormat="1" ht="14.25" customHeight="1">
      <c r="A34" s="12"/>
      <c r="B34" s="42"/>
      <c r="C34" s="12"/>
      <c r="D34" s="53" t="s">
        <v>82</v>
      </c>
      <c r="E34" s="12"/>
      <c r="F34" s="144">
        <f>'Assumptions '!D17+'Assumptions '!D14</f>
        <v>50000</v>
      </c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>
        <f>'Assumptions '!E17</f>
        <v>0</v>
      </c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>
        <f>'Assumptions '!F17</f>
        <v>100000</v>
      </c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5"/>
    </row>
    <row r="35" spans="1:67" ht="14.25" customHeight="1">
      <c r="B35" s="42"/>
      <c r="D35" s="53" t="s">
        <v>83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O35" s="46"/>
    </row>
    <row r="36" spans="1:67" ht="14.25" customHeight="1">
      <c r="B36" s="42"/>
      <c r="D36" s="53" t="s">
        <v>84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O36" s="46"/>
    </row>
    <row r="37" spans="1:67" ht="4.1500000000000004" customHeight="1">
      <c r="B37" s="42"/>
      <c r="D37" s="142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O37" s="46"/>
    </row>
    <row r="38" spans="1:67" ht="14.25" customHeight="1">
      <c r="B38" s="42"/>
      <c r="D38" s="143" t="s">
        <v>85</v>
      </c>
      <c r="E38" s="114"/>
      <c r="F38" s="115">
        <f t="shared" ref="F38:AK38" si="11">SUM(F34:F37)</f>
        <v>50000</v>
      </c>
      <c r="G38" s="115">
        <f t="shared" si="11"/>
        <v>0</v>
      </c>
      <c r="H38" s="115">
        <f t="shared" si="11"/>
        <v>0</v>
      </c>
      <c r="I38" s="115">
        <f t="shared" si="11"/>
        <v>0</v>
      </c>
      <c r="J38" s="115">
        <f t="shared" si="11"/>
        <v>0</v>
      </c>
      <c r="K38" s="115">
        <f t="shared" si="11"/>
        <v>0</v>
      </c>
      <c r="L38" s="115">
        <f t="shared" si="11"/>
        <v>0</v>
      </c>
      <c r="M38" s="115">
        <f t="shared" si="11"/>
        <v>0</v>
      </c>
      <c r="N38" s="115">
        <f t="shared" si="11"/>
        <v>0</v>
      </c>
      <c r="O38" s="115">
        <f t="shared" si="11"/>
        <v>0</v>
      </c>
      <c r="P38" s="115">
        <f t="shared" si="11"/>
        <v>0</v>
      </c>
      <c r="Q38" s="115">
        <f t="shared" si="11"/>
        <v>0</v>
      </c>
      <c r="R38" s="115">
        <f t="shared" si="11"/>
        <v>0</v>
      </c>
      <c r="S38" s="115">
        <f t="shared" si="11"/>
        <v>0</v>
      </c>
      <c r="T38" s="115">
        <f t="shared" si="11"/>
        <v>0</v>
      </c>
      <c r="U38" s="115">
        <f t="shared" si="11"/>
        <v>0</v>
      </c>
      <c r="V38" s="115">
        <f t="shared" si="11"/>
        <v>0</v>
      </c>
      <c r="W38" s="115">
        <f t="shared" si="11"/>
        <v>0</v>
      </c>
      <c r="X38" s="115">
        <f t="shared" si="11"/>
        <v>0</v>
      </c>
      <c r="Y38" s="115">
        <f t="shared" si="11"/>
        <v>0</v>
      </c>
      <c r="Z38" s="115">
        <f t="shared" si="11"/>
        <v>0</v>
      </c>
      <c r="AA38" s="115">
        <f t="shared" si="11"/>
        <v>0</v>
      </c>
      <c r="AB38" s="115">
        <f t="shared" si="11"/>
        <v>0</v>
      </c>
      <c r="AC38" s="115">
        <f t="shared" si="11"/>
        <v>0</v>
      </c>
      <c r="AD38" s="115">
        <f t="shared" si="11"/>
        <v>100000</v>
      </c>
      <c r="AE38" s="115">
        <f t="shared" si="11"/>
        <v>0</v>
      </c>
      <c r="AF38" s="115">
        <f t="shared" si="11"/>
        <v>0</v>
      </c>
      <c r="AG38" s="115">
        <f t="shared" si="11"/>
        <v>0</v>
      </c>
      <c r="AH38" s="115">
        <f t="shared" si="11"/>
        <v>0</v>
      </c>
      <c r="AI38" s="115">
        <f t="shared" si="11"/>
        <v>0</v>
      </c>
      <c r="AJ38" s="115">
        <f t="shared" si="11"/>
        <v>0</v>
      </c>
      <c r="AK38" s="115">
        <f t="shared" si="11"/>
        <v>0</v>
      </c>
      <c r="AL38" s="115">
        <f t="shared" ref="AL38:BM38" si="12">SUM(AL34:AL37)</f>
        <v>0</v>
      </c>
      <c r="AM38" s="115">
        <f t="shared" si="12"/>
        <v>0</v>
      </c>
      <c r="AN38" s="115">
        <f t="shared" si="12"/>
        <v>0</v>
      </c>
      <c r="AO38" s="115">
        <f t="shared" si="12"/>
        <v>0</v>
      </c>
      <c r="AP38" s="115">
        <f t="shared" si="12"/>
        <v>0</v>
      </c>
      <c r="AQ38" s="115">
        <f t="shared" si="12"/>
        <v>0</v>
      </c>
      <c r="AR38" s="115">
        <f t="shared" si="12"/>
        <v>0</v>
      </c>
      <c r="AS38" s="115">
        <f t="shared" si="12"/>
        <v>0</v>
      </c>
      <c r="AT38" s="115">
        <f t="shared" si="12"/>
        <v>0</v>
      </c>
      <c r="AU38" s="115">
        <f t="shared" si="12"/>
        <v>0</v>
      </c>
      <c r="AV38" s="115">
        <f t="shared" si="12"/>
        <v>0</v>
      </c>
      <c r="AW38" s="115">
        <f t="shared" si="12"/>
        <v>0</v>
      </c>
      <c r="AX38" s="115">
        <f t="shared" si="12"/>
        <v>0</v>
      </c>
      <c r="AY38" s="115">
        <f t="shared" si="12"/>
        <v>0</v>
      </c>
      <c r="AZ38" s="115">
        <f t="shared" si="12"/>
        <v>0</v>
      </c>
      <c r="BA38" s="115">
        <f t="shared" si="12"/>
        <v>0</v>
      </c>
      <c r="BB38" s="115">
        <f t="shared" si="12"/>
        <v>0</v>
      </c>
      <c r="BC38" s="115">
        <f t="shared" si="12"/>
        <v>0</v>
      </c>
      <c r="BD38" s="115">
        <f t="shared" si="12"/>
        <v>0</v>
      </c>
      <c r="BE38" s="115">
        <f t="shared" si="12"/>
        <v>0</v>
      </c>
      <c r="BF38" s="115">
        <f t="shared" si="12"/>
        <v>0</v>
      </c>
      <c r="BG38" s="115">
        <f t="shared" si="12"/>
        <v>0</v>
      </c>
      <c r="BH38" s="115">
        <f t="shared" si="12"/>
        <v>0</v>
      </c>
      <c r="BI38" s="115">
        <f t="shared" si="12"/>
        <v>0</v>
      </c>
      <c r="BJ38" s="115">
        <f t="shared" si="12"/>
        <v>0</v>
      </c>
      <c r="BK38" s="115">
        <f t="shared" si="12"/>
        <v>0</v>
      </c>
      <c r="BL38" s="115">
        <f t="shared" si="12"/>
        <v>0</v>
      </c>
      <c r="BM38" s="115">
        <f t="shared" si="12"/>
        <v>0</v>
      </c>
      <c r="BO38" s="46"/>
    </row>
    <row r="39" spans="1:67" ht="14.25" customHeight="1">
      <c r="B39" s="42"/>
      <c r="BO39" s="46"/>
    </row>
    <row r="40" spans="1:67" ht="14.25" customHeight="1">
      <c r="B40" s="42"/>
      <c r="D40" s="12" t="s">
        <v>86</v>
      </c>
      <c r="F40" s="17">
        <f>+MBS!E11</f>
        <v>0</v>
      </c>
      <c r="G40" s="17">
        <f t="shared" ref="G40:AL40" si="13">+F43</f>
        <v>40000</v>
      </c>
      <c r="H40" s="17">
        <f t="shared" si="13"/>
        <v>30000</v>
      </c>
      <c r="I40" s="17">
        <f t="shared" si="13"/>
        <v>20000</v>
      </c>
      <c r="J40" s="17">
        <f t="shared" si="13"/>
        <v>10000</v>
      </c>
      <c r="K40" s="17">
        <f t="shared" si="13"/>
        <v>0</v>
      </c>
      <c r="L40" s="17">
        <f t="shared" si="13"/>
        <v>-10000</v>
      </c>
      <c r="M40" s="17">
        <f t="shared" si="13"/>
        <v>-20000</v>
      </c>
      <c r="N40" s="17">
        <f t="shared" si="13"/>
        <v>-30000</v>
      </c>
      <c r="O40" s="17">
        <f t="shared" si="13"/>
        <v>-40000</v>
      </c>
      <c r="P40" s="17">
        <f t="shared" si="13"/>
        <v>-50000</v>
      </c>
      <c r="Q40" s="17">
        <f t="shared" si="13"/>
        <v>-60000</v>
      </c>
      <c r="R40" s="17">
        <f>+Q43</f>
        <v>-70000</v>
      </c>
      <c r="S40" s="17">
        <f t="shared" si="13"/>
        <v>-75834.166666666672</v>
      </c>
      <c r="T40" s="17">
        <f t="shared" si="13"/>
        <v>-81668.333333333343</v>
      </c>
      <c r="U40" s="17">
        <f t="shared" si="13"/>
        <v>-87502.500000000015</v>
      </c>
      <c r="V40" s="17">
        <f t="shared" si="13"/>
        <v>-93336.666666666686</v>
      </c>
      <c r="W40" s="17">
        <f t="shared" si="13"/>
        <v>-99170.833333333358</v>
      </c>
      <c r="X40" s="17">
        <f t="shared" si="13"/>
        <v>-105005.00000000003</v>
      </c>
      <c r="Y40" s="17">
        <f t="shared" si="13"/>
        <v>-110839.1666666667</v>
      </c>
      <c r="Z40" s="17">
        <f t="shared" si="13"/>
        <v>-116673.33333333337</v>
      </c>
      <c r="AA40" s="17">
        <f t="shared" si="13"/>
        <v>-122507.50000000004</v>
      </c>
      <c r="AB40" s="17">
        <f t="shared" si="13"/>
        <v>-128341.66666666672</v>
      </c>
      <c r="AC40" s="17">
        <f t="shared" si="13"/>
        <v>-134175.83333333337</v>
      </c>
      <c r="AD40" s="17">
        <f t="shared" si="13"/>
        <v>-140010.00000000003</v>
      </c>
      <c r="AE40" s="17">
        <f t="shared" si="13"/>
        <v>-40010.000000000029</v>
      </c>
      <c r="AF40" s="17">
        <f t="shared" si="13"/>
        <v>-40010.000000000029</v>
      </c>
      <c r="AG40" s="17">
        <f t="shared" si="13"/>
        <v>-40010.000000000029</v>
      </c>
      <c r="AH40" s="17">
        <f t="shared" si="13"/>
        <v>-40010.000000000029</v>
      </c>
      <c r="AI40" s="17">
        <f t="shared" si="13"/>
        <v>-40010.000000000029</v>
      </c>
      <c r="AJ40" s="17">
        <f t="shared" si="13"/>
        <v>-40010.000000000029</v>
      </c>
      <c r="AK40" s="17">
        <f t="shared" si="13"/>
        <v>-40010.000000000029</v>
      </c>
      <c r="AL40" s="17">
        <f t="shared" si="13"/>
        <v>-40010.000000000029</v>
      </c>
      <c r="AM40" s="17">
        <f>+AL43</f>
        <v>-40010.000000000029</v>
      </c>
      <c r="AN40" s="17">
        <f>+AM43</f>
        <v>-40010.000000000029</v>
      </c>
      <c r="AO40" s="17">
        <f>+AN43</f>
        <v>-40010.000000000029</v>
      </c>
      <c r="AP40" s="17">
        <f t="shared" ref="AP40:BM40" si="14">+AO43</f>
        <v>-40010.000000000029</v>
      </c>
      <c r="AQ40" s="17">
        <f t="shared" si="14"/>
        <v>-13343.333333333365</v>
      </c>
      <c r="AR40" s="17">
        <f t="shared" si="14"/>
        <v>13323.333333333299</v>
      </c>
      <c r="AS40" s="17">
        <f t="shared" si="14"/>
        <v>39989.999999999964</v>
      </c>
      <c r="AT40" s="17">
        <f t="shared" si="14"/>
        <v>66656.666666666628</v>
      </c>
      <c r="AU40" s="17">
        <f t="shared" si="14"/>
        <v>93323.333333333285</v>
      </c>
      <c r="AV40" s="17">
        <f t="shared" si="14"/>
        <v>119989.99999999994</v>
      </c>
      <c r="AW40" s="17">
        <f t="shared" si="14"/>
        <v>146656.6666666666</v>
      </c>
      <c r="AX40" s="17">
        <f t="shared" si="14"/>
        <v>173323.33333333326</v>
      </c>
      <c r="AY40" s="17">
        <f t="shared" si="14"/>
        <v>199989.99999999991</v>
      </c>
      <c r="AZ40" s="17">
        <f t="shared" si="14"/>
        <v>226656.66666666657</v>
      </c>
      <c r="BA40" s="17">
        <f t="shared" si="14"/>
        <v>253323.33333333323</v>
      </c>
      <c r="BB40" s="17">
        <f t="shared" si="14"/>
        <v>279989.99999999988</v>
      </c>
      <c r="BC40" s="17">
        <f t="shared" si="14"/>
        <v>379989.99999999988</v>
      </c>
      <c r="BD40" s="17">
        <f t="shared" si="14"/>
        <v>479989.99999999988</v>
      </c>
      <c r="BE40" s="17">
        <f t="shared" si="14"/>
        <v>579989.99999999988</v>
      </c>
      <c r="BF40" s="17">
        <f t="shared" si="14"/>
        <v>679989.99999999988</v>
      </c>
      <c r="BG40" s="17">
        <f t="shared" si="14"/>
        <v>779989.99999999988</v>
      </c>
      <c r="BH40" s="17">
        <f t="shared" si="14"/>
        <v>879989.99999999988</v>
      </c>
      <c r="BI40" s="17">
        <f t="shared" si="14"/>
        <v>979989.99999999988</v>
      </c>
      <c r="BJ40" s="17">
        <f t="shared" si="14"/>
        <v>1079989.9999999998</v>
      </c>
      <c r="BK40" s="17">
        <f t="shared" si="14"/>
        <v>1179989.9999999998</v>
      </c>
      <c r="BL40" s="17">
        <f t="shared" si="14"/>
        <v>1279989.9999999998</v>
      </c>
      <c r="BM40" s="17">
        <f t="shared" si="14"/>
        <v>1379989.9999999998</v>
      </c>
      <c r="BO40" s="46"/>
    </row>
    <row r="41" spans="1:67" ht="14.25" customHeight="1">
      <c r="B41" s="42"/>
      <c r="D41" s="12" t="s">
        <v>87</v>
      </c>
      <c r="F41" s="17">
        <f t="shared" ref="F41:AK41" si="15">+F38+F31+F27</f>
        <v>40000</v>
      </c>
      <c r="G41" s="17">
        <f t="shared" si="15"/>
        <v>-10000</v>
      </c>
      <c r="H41" s="17">
        <f t="shared" si="15"/>
        <v>-10000</v>
      </c>
      <c r="I41" s="17">
        <f t="shared" si="15"/>
        <v>-10000</v>
      </c>
      <c r="J41" s="17">
        <f t="shared" si="15"/>
        <v>-10000</v>
      </c>
      <c r="K41" s="17">
        <f t="shared" si="15"/>
        <v>-10000</v>
      </c>
      <c r="L41" s="17">
        <f t="shared" si="15"/>
        <v>-10000</v>
      </c>
      <c r="M41" s="17">
        <f t="shared" si="15"/>
        <v>-10000</v>
      </c>
      <c r="N41" s="17">
        <f t="shared" si="15"/>
        <v>-10000</v>
      </c>
      <c r="O41" s="17">
        <f t="shared" si="15"/>
        <v>-10000</v>
      </c>
      <c r="P41" s="17">
        <f t="shared" si="15"/>
        <v>-10000</v>
      </c>
      <c r="Q41" s="17">
        <f t="shared" si="15"/>
        <v>-10000</v>
      </c>
      <c r="R41" s="17">
        <f t="shared" si="15"/>
        <v>-5834.166666666667</v>
      </c>
      <c r="S41" s="17">
        <f t="shared" si="15"/>
        <v>-5834.166666666667</v>
      </c>
      <c r="T41" s="17">
        <f t="shared" si="15"/>
        <v>-5834.166666666667</v>
      </c>
      <c r="U41" s="17">
        <f t="shared" si="15"/>
        <v>-5834.166666666667</v>
      </c>
      <c r="V41" s="17">
        <f t="shared" si="15"/>
        <v>-5834.166666666667</v>
      </c>
      <c r="W41" s="17">
        <f t="shared" si="15"/>
        <v>-5834.166666666667</v>
      </c>
      <c r="X41" s="17">
        <f t="shared" si="15"/>
        <v>-5834.166666666667</v>
      </c>
      <c r="Y41" s="17">
        <f t="shared" si="15"/>
        <v>-5834.166666666667</v>
      </c>
      <c r="Z41" s="17">
        <f t="shared" si="15"/>
        <v>-5834.166666666667</v>
      </c>
      <c r="AA41" s="17">
        <f t="shared" si="15"/>
        <v>-5834.166666666667</v>
      </c>
      <c r="AB41" s="17">
        <f t="shared" si="15"/>
        <v>-5834.166666666667</v>
      </c>
      <c r="AC41" s="17">
        <f t="shared" si="15"/>
        <v>-5834.166666666667</v>
      </c>
      <c r="AD41" s="17">
        <f t="shared" si="15"/>
        <v>100000</v>
      </c>
      <c r="AE41" s="17">
        <f t="shared" si="15"/>
        <v>0</v>
      </c>
      <c r="AF41" s="17">
        <f t="shared" si="15"/>
        <v>0</v>
      </c>
      <c r="AG41" s="17">
        <f t="shared" si="15"/>
        <v>0</v>
      </c>
      <c r="AH41" s="17">
        <f t="shared" si="15"/>
        <v>0</v>
      </c>
      <c r="AI41" s="17">
        <f t="shared" si="15"/>
        <v>0</v>
      </c>
      <c r="AJ41" s="17">
        <f t="shared" si="15"/>
        <v>0</v>
      </c>
      <c r="AK41" s="17">
        <f t="shared" si="15"/>
        <v>0</v>
      </c>
      <c r="AL41" s="17">
        <f t="shared" ref="AL41:BM41" si="16">+AL38+AL31+AL27</f>
        <v>0</v>
      </c>
      <c r="AM41" s="17">
        <f t="shared" si="16"/>
        <v>0</v>
      </c>
      <c r="AN41" s="17">
        <f t="shared" si="16"/>
        <v>0</v>
      </c>
      <c r="AO41" s="17">
        <f t="shared" si="16"/>
        <v>0</v>
      </c>
      <c r="AP41" s="17">
        <f t="shared" si="16"/>
        <v>26666.666666666664</v>
      </c>
      <c r="AQ41" s="17">
        <f t="shared" si="16"/>
        <v>26666.666666666664</v>
      </c>
      <c r="AR41" s="17">
        <f t="shared" si="16"/>
        <v>26666.666666666664</v>
      </c>
      <c r="AS41" s="17">
        <f t="shared" si="16"/>
        <v>26666.666666666664</v>
      </c>
      <c r="AT41" s="17">
        <f t="shared" si="16"/>
        <v>26666.666666666664</v>
      </c>
      <c r="AU41" s="17">
        <f t="shared" si="16"/>
        <v>26666.666666666664</v>
      </c>
      <c r="AV41" s="17">
        <f t="shared" si="16"/>
        <v>26666.666666666664</v>
      </c>
      <c r="AW41" s="17">
        <f t="shared" si="16"/>
        <v>26666.666666666664</v>
      </c>
      <c r="AX41" s="17">
        <f t="shared" si="16"/>
        <v>26666.666666666664</v>
      </c>
      <c r="AY41" s="17">
        <f t="shared" si="16"/>
        <v>26666.666666666664</v>
      </c>
      <c r="AZ41" s="17">
        <f t="shared" si="16"/>
        <v>26666.666666666664</v>
      </c>
      <c r="BA41" s="17">
        <f t="shared" si="16"/>
        <v>26666.666666666664</v>
      </c>
      <c r="BB41" s="17">
        <f t="shared" si="16"/>
        <v>99999.999999999985</v>
      </c>
      <c r="BC41" s="17">
        <f t="shared" si="16"/>
        <v>99999.999999999985</v>
      </c>
      <c r="BD41" s="17">
        <f t="shared" si="16"/>
        <v>99999.999999999985</v>
      </c>
      <c r="BE41" s="17">
        <f t="shared" si="16"/>
        <v>99999.999999999985</v>
      </c>
      <c r="BF41" s="17">
        <f t="shared" si="16"/>
        <v>99999.999999999985</v>
      </c>
      <c r="BG41" s="17">
        <f t="shared" si="16"/>
        <v>99999.999999999985</v>
      </c>
      <c r="BH41" s="17">
        <f t="shared" si="16"/>
        <v>99999.999999999985</v>
      </c>
      <c r="BI41" s="17">
        <f t="shared" si="16"/>
        <v>99999.999999999985</v>
      </c>
      <c r="BJ41" s="17">
        <f t="shared" si="16"/>
        <v>99999.999999999985</v>
      </c>
      <c r="BK41" s="17">
        <f t="shared" si="16"/>
        <v>99999.999999999985</v>
      </c>
      <c r="BL41" s="17">
        <f t="shared" si="16"/>
        <v>99999.999999999985</v>
      </c>
      <c r="BM41" s="17">
        <f t="shared" si="16"/>
        <v>99999.999999999985</v>
      </c>
      <c r="BO41" s="46"/>
    </row>
    <row r="42" spans="1:67" ht="4.1500000000000004" customHeight="1">
      <c r="B42" s="42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O42" s="46"/>
    </row>
    <row r="43" spans="1:67" ht="14.25" customHeight="1">
      <c r="B43" s="42"/>
      <c r="D43" s="83" t="s">
        <v>88</v>
      </c>
      <c r="E43" s="122"/>
      <c r="F43" s="123">
        <f>SUM(F40:F41)</f>
        <v>40000</v>
      </c>
      <c r="G43" s="123">
        <f t="shared" ref="G43:AK43" si="17">SUM(G40:G41)</f>
        <v>30000</v>
      </c>
      <c r="H43" s="123">
        <f t="shared" si="17"/>
        <v>20000</v>
      </c>
      <c r="I43" s="123">
        <f t="shared" si="17"/>
        <v>10000</v>
      </c>
      <c r="J43" s="123">
        <f t="shared" si="17"/>
        <v>0</v>
      </c>
      <c r="K43" s="123">
        <f t="shared" si="17"/>
        <v>-10000</v>
      </c>
      <c r="L43" s="123">
        <f t="shared" si="17"/>
        <v>-20000</v>
      </c>
      <c r="M43" s="123">
        <f t="shared" si="17"/>
        <v>-30000</v>
      </c>
      <c r="N43" s="123">
        <f t="shared" si="17"/>
        <v>-40000</v>
      </c>
      <c r="O43" s="123">
        <f t="shared" si="17"/>
        <v>-50000</v>
      </c>
      <c r="P43" s="123">
        <f t="shared" si="17"/>
        <v>-60000</v>
      </c>
      <c r="Q43" s="123">
        <f t="shared" si="17"/>
        <v>-70000</v>
      </c>
      <c r="R43" s="123">
        <f t="shared" si="17"/>
        <v>-75834.166666666672</v>
      </c>
      <c r="S43" s="123">
        <f t="shared" si="17"/>
        <v>-81668.333333333343</v>
      </c>
      <c r="T43" s="123">
        <f t="shared" si="17"/>
        <v>-87502.500000000015</v>
      </c>
      <c r="U43" s="123">
        <f t="shared" si="17"/>
        <v>-93336.666666666686</v>
      </c>
      <c r="V43" s="123">
        <f t="shared" si="17"/>
        <v>-99170.833333333358</v>
      </c>
      <c r="W43" s="123">
        <f t="shared" si="17"/>
        <v>-105005.00000000003</v>
      </c>
      <c r="X43" s="123">
        <f t="shared" si="17"/>
        <v>-110839.1666666667</v>
      </c>
      <c r="Y43" s="123">
        <f t="shared" si="17"/>
        <v>-116673.33333333337</v>
      </c>
      <c r="Z43" s="123">
        <f t="shared" si="17"/>
        <v>-122507.50000000004</v>
      </c>
      <c r="AA43" s="123">
        <f t="shared" si="17"/>
        <v>-128341.66666666672</v>
      </c>
      <c r="AB43" s="123">
        <f t="shared" si="17"/>
        <v>-134175.83333333337</v>
      </c>
      <c r="AC43" s="123">
        <f t="shared" si="17"/>
        <v>-140010.00000000003</v>
      </c>
      <c r="AD43" s="123">
        <f t="shared" si="17"/>
        <v>-40010.000000000029</v>
      </c>
      <c r="AE43" s="123">
        <f t="shared" si="17"/>
        <v>-40010.000000000029</v>
      </c>
      <c r="AF43" s="123">
        <f t="shared" si="17"/>
        <v>-40010.000000000029</v>
      </c>
      <c r="AG43" s="123">
        <f t="shared" si="17"/>
        <v>-40010.000000000029</v>
      </c>
      <c r="AH43" s="123">
        <f t="shared" si="17"/>
        <v>-40010.000000000029</v>
      </c>
      <c r="AI43" s="123">
        <f t="shared" si="17"/>
        <v>-40010.000000000029</v>
      </c>
      <c r="AJ43" s="123">
        <f t="shared" si="17"/>
        <v>-40010.000000000029</v>
      </c>
      <c r="AK43" s="123">
        <f t="shared" si="17"/>
        <v>-40010.000000000029</v>
      </c>
      <c r="AL43" s="123">
        <f>SUM(AL40:AL41)</f>
        <v>-40010.000000000029</v>
      </c>
      <c r="AM43" s="123">
        <f>SUM(AM40:AM41)</f>
        <v>-40010.000000000029</v>
      </c>
      <c r="AN43" s="123">
        <f>SUM(AN40:AN41)</f>
        <v>-40010.000000000029</v>
      </c>
      <c r="AO43" s="123">
        <f>SUM(AO40:AO41)</f>
        <v>-40010.000000000029</v>
      </c>
      <c r="AP43" s="123">
        <f t="shared" ref="AP43:BM43" si="18">SUM(AP40:AP41)</f>
        <v>-13343.333333333365</v>
      </c>
      <c r="AQ43" s="123">
        <f t="shared" si="18"/>
        <v>13323.333333333299</v>
      </c>
      <c r="AR43" s="123">
        <f t="shared" si="18"/>
        <v>39989.999999999964</v>
      </c>
      <c r="AS43" s="123">
        <f t="shared" si="18"/>
        <v>66656.666666666628</v>
      </c>
      <c r="AT43" s="123">
        <f t="shared" si="18"/>
        <v>93323.333333333285</v>
      </c>
      <c r="AU43" s="123">
        <f t="shared" si="18"/>
        <v>119989.99999999994</v>
      </c>
      <c r="AV43" s="123">
        <f t="shared" si="18"/>
        <v>146656.6666666666</v>
      </c>
      <c r="AW43" s="123">
        <f t="shared" si="18"/>
        <v>173323.33333333326</v>
      </c>
      <c r="AX43" s="123">
        <f t="shared" si="18"/>
        <v>199989.99999999991</v>
      </c>
      <c r="AY43" s="123">
        <f t="shared" si="18"/>
        <v>226656.66666666657</v>
      </c>
      <c r="AZ43" s="123">
        <f t="shared" si="18"/>
        <v>253323.33333333323</v>
      </c>
      <c r="BA43" s="123">
        <f t="shared" si="18"/>
        <v>279989.99999999988</v>
      </c>
      <c r="BB43" s="123">
        <f t="shared" si="18"/>
        <v>379989.99999999988</v>
      </c>
      <c r="BC43" s="123">
        <f t="shared" si="18"/>
        <v>479989.99999999988</v>
      </c>
      <c r="BD43" s="123">
        <f t="shared" si="18"/>
        <v>579989.99999999988</v>
      </c>
      <c r="BE43" s="123">
        <f t="shared" si="18"/>
        <v>679989.99999999988</v>
      </c>
      <c r="BF43" s="123">
        <f t="shared" si="18"/>
        <v>779989.99999999988</v>
      </c>
      <c r="BG43" s="123">
        <f t="shared" si="18"/>
        <v>879989.99999999988</v>
      </c>
      <c r="BH43" s="123">
        <f t="shared" si="18"/>
        <v>979989.99999999988</v>
      </c>
      <c r="BI43" s="123">
        <f t="shared" si="18"/>
        <v>1079989.9999999998</v>
      </c>
      <c r="BJ43" s="123">
        <f t="shared" si="18"/>
        <v>1179989.9999999998</v>
      </c>
      <c r="BK43" s="123">
        <f t="shared" si="18"/>
        <v>1279989.9999999998</v>
      </c>
      <c r="BL43" s="123">
        <f t="shared" si="18"/>
        <v>1379989.9999999998</v>
      </c>
      <c r="BM43" s="123">
        <f t="shared" si="18"/>
        <v>1479989.9999999998</v>
      </c>
      <c r="BO43" s="46"/>
    </row>
    <row r="44" spans="1:67" ht="15" customHeight="1">
      <c r="B44" s="42"/>
      <c r="BO44" s="46"/>
    </row>
    <row r="45" spans="1:67" ht="15" customHeight="1" thickBot="1"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24">
        <f>Q43-'Cash Flow'!F43</f>
        <v>0</v>
      </c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125"/>
    </row>
    <row r="46" spans="1:67" ht="15" customHeight="1">
      <c r="F46" s="17"/>
      <c r="H46" s="17"/>
    </row>
    <row r="47" spans="1:67" ht="15" customHeight="1">
      <c r="F47" s="17"/>
      <c r="J47" s="17"/>
    </row>
    <row r="48" spans="1:67" ht="15" customHeight="1">
      <c r="F48" s="17"/>
      <c r="L48" s="121"/>
    </row>
    <row r="49" spans="6:6" ht="15" customHeight="1">
      <c r="F49" s="17"/>
    </row>
  </sheetData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2FD2-7AB5-4C64-B666-E37F9A4A873A}">
  <sheetPr>
    <tabColor theme="8" tint="0.59999389629810485"/>
  </sheetPr>
  <dimension ref="A1:BQ57"/>
  <sheetViews>
    <sheetView showGridLines="0" zoomScale="85" zoomScaleNormal="85" workbookViewId="0">
      <pane xSplit="4" ySplit="5" topLeftCell="E6" activePane="bottomRight" state="frozen"/>
      <selection activeCell="K25" sqref="K25"/>
      <selection pane="topRight" activeCell="K25" sqref="K25"/>
      <selection pane="bottomLeft" activeCell="K25" sqref="K25"/>
      <selection pane="bottomRight" activeCell="G2" sqref="G2"/>
    </sheetView>
  </sheetViews>
  <sheetFormatPr defaultColWidth="0" defaultRowHeight="15" customHeight="1"/>
  <cols>
    <col min="1" max="3" width="2.42578125" style="12" customWidth="1"/>
    <col min="4" max="4" width="40.42578125" style="12" customWidth="1"/>
    <col min="5" max="5" width="13.7109375" style="12" customWidth="1"/>
    <col min="6" max="6" width="17.85546875" style="12" customWidth="1"/>
    <col min="7" max="65" width="13.7109375" style="12" customWidth="1"/>
    <col min="66" max="68" width="2.42578125" style="12" customWidth="1"/>
    <col min="69" max="69" width="0" style="12" hidden="1" customWidth="1"/>
    <col min="70" max="16384" width="14.42578125" style="12" hidden="1"/>
  </cols>
  <sheetData>
    <row r="1" spans="1:67" s="22" customFormat="1" ht="18.75">
      <c r="A1" s="18"/>
      <c r="B1" s="19" t="e">
        <f>+#REF!</f>
        <v>#REF!</v>
      </c>
      <c r="C1" s="19"/>
      <c r="D1" s="20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</row>
    <row r="2" spans="1:67" s="22" customFormat="1" ht="17.25">
      <c r="A2" s="23"/>
      <c r="B2" s="146" t="s">
        <v>35</v>
      </c>
      <c r="C2" s="24"/>
      <c r="D2" s="20"/>
      <c r="E2" s="20"/>
      <c r="F2" s="20"/>
      <c r="G2" s="26" t="str">
        <f>+"All amounts are in "&amp;'Assumptions '!$D$10</f>
        <v>All amounts are in Euro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67" s="22" customFormat="1" ht="4.1500000000000004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</row>
    <row r="4" spans="1:67" s="102" customFormat="1" ht="16.5" customHeight="1">
      <c r="B4" s="66"/>
      <c r="C4" s="66"/>
      <c r="D4" s="162"/>
      <c r="E4" s="66"/>
      <c r="F4" s="69">
        <v>1</v>
      </c>
      <c r="G4" s="69">
        <f>+ROUNDUP(G5/12,0)</f>
        <v>1</v>
      </c>
      <c r="H4" s="69">
        <f t="shared" ref="H4:BM4" si="0">+ROUNDUP(H5/12,0)</f>
        <v>1</v>
      </c>
      <c r="I4" s="69">
        <f t="shared" si="0"/>
        <v>1</v>
      </c>
      <c r="J4" s="69">
        <f t="shared" si="0"/>
        <v>1</v>
      </c>
      <c r="K4" s="69">
        <f t="shared" si="0"/>
        <v>1</v>
      </c>
      <c r="L4" s="69">
        <f t="shared" si="0"/>
        <v>1</v>
      </c>
      <c r="M4" s="69">
        <f t="shared" si="0"/>
        <v>1</v>
      </c>
      <c r="N4" s="69">
        <f t="shared" si="0"/>
        <v>1</v>
      </c>
      <c r="O4" s="69">
        <f t="shared" si="0"/>
        <v>1</v>
      </c>
      <c r="P4" s="69">
        <f t="shared" si="0"/>
        <v>1</v>
      </c>
      <c r="Q4" s="69">
        <f t="shared" si="0"/>
        <v>1</v>
      </c>
      <c r="R4" s="69">
        <f t="shared" si="0"/>
        <v>2</v>
      </c>
      <c r="S4" s="69">
        <f t="shared" si="0"/>
        <v>2</v>
      </c>
      <c r="T4" s="69">
        <f t="shared" si="0"/>
        <v>2</v>
      </c>
      <c r="U4" s="69">
        <f t="shared" si="0"/>
        <v>2</v>
      </c>
      <c r="V4" s="69">
        <f t="shared" si="0"/>
        <v>2</v>
      </c>
      <c r="W4" s="69">
        <f t="shared" si="0"/>
        <v>2</v>
      </c>
      <c r="X4" s="69">
        <f t="shared" si="0"/>
        <v>2</v>
      </c>
      <c r="Y4" s="69">
        <f t="shared" si="0"/>
        <v>2</v>
      </c>
      <c r="Z4" s="69">
        <f t="shared" si="0"/>
        <v>2</v>
      </c>
      <c r="AA4" s="69">
        <f t="shared" si="0"/>
        <v>2</v>
      </c>
      <c r="AB4" s="69">
        <f t="shared" si="0"/>
        <v>2</v>
      </c>
      <c r="AC4" s="69">
        <f t="shared" si="0"/>
        <v>2</v>
      </c>
      <c r="AD4" s="69">
        <f t="shared" si="0"/>
        <v>3</v>
      </c>
      <c r="AE4" s="69">
        <f t="shared" si="0"/>
        <v>3</v>
      </c>
      <c r="AF4" s="69">
        <f t="shared" si="0"/>
        <v>3</v>
      </c>
      <c r="AG4" s="69">
        <f t="shared" si="0"/>
        <v>3</v>
      </c>
      <c r="AH4" s="69">
        <f t="shared" si="0"/>
        <v>3</v>
      </c>
      <c r="AI4" s="69">
        <f t="shared" si="0"/>
        <v>3</v>
      </c>
      <c r="AJ4" s="69">
        <f t="shared" si="0"/>
        <v>3</v>
      </c>
      <c r="AK4" s="69">
        <f t="shared" si="0"/>
        <v>3</v>
      </c>
      <c r="AL4" s="69">
        <f t="shared" si="0"/>
        <v>3</v>
      </c>
      <c r="AM4" s="69">
        <f t="shared" si="0"/>
        <v>3</v>
      </c>
      <c r="AN4" s="69">
        <f t="shared" si="0"/>
        <v>3</v>
      </c>
      <c r="AO4" s="69">
        <f t="shared" si="0"/>
        <v>3</v>
      </c>
      <c r="AP4" s="69">
        <f t="shared" si="0"/>
        <v>4</v>
      </c>
      <c r="AQ4" s="69">
        <f t="shared" si="0"/>
        <v>4</v>
      </c>
      <c r="AR4" s="69">
        <f t="shared" si="0"/>
        <v>4</v>
      </c>
      <c r="AS4" s="69">
        <f t="shared" si="0"/>
        <v>4</v>
      </c>
      <c r="AT4" s="69">
        <f t="shared" si="0"/>
        <v>4</v>
      </c>
      <c r="AU4" s="69">
        <f t="shared" si="0"/>
        <v>4</v>
      </c>
      <c r="AV4" s="69">
        <f t="shared" si="0"/>
        <v>4</v>
      </c>
      <c r="AW4" s="69">
        <f t="shared" si="0"/>
        <v>4</v>
      </c>
      <c r="AX4" s="69">
        <f t="shared" si="0"/>
        <v>4</v>
      </c>
      <c r="AY4" s="69">
        <f t="shared" si="0"/>
        <v>4</v>
      </c>
      <c r="AZ4" s="69">
        <f t="shared" si="0"/>
        <v>4</v>
      </c>
      <c r="BA4" s="69">
        <f t="shared" si="0"/>
        <v>4</v>
      </c>
      <c r="BB4" s="69">
        <f t="shared" si="0"/>
        <v>5</v>
      </c>
      <c r="BC4" s="69">
        <f t="shared" si="0"/>
        <v>5</v>
      </c>
      <c r="BD4" s="69">
        <f t="shared" si="0"/>
        <v>5</v>
      </c>
      <c r="BE4" s="69">
        <f t="shared" si="0"/>
        <v>5</v>
      </c>
      <c r="BF4" s="69">
        <f t="shared" si="0"/>
        <v>5</v>
      </c>
      <c r="BG4" s="69">
        <f t="shared" si="0"/>
        <v>5</v>
      </c>
      <c r="BH4" s="69">
        <f t="shared" si="0"/>
        <v>5</v>
      </c>
      <c r="BI4" s="69">
        <f t="shared" si="0"/>
        <v>5</v>
      </c>
      <c r="BJ4" s="69">
        <f t="shared" si="0"/>
        <v>5</v>
      </c>
      <c r="BK4" s="69">
        <f t="shared" si="0"/>
        <v>5</v>
      </c>
      <c r="BL4" s="69">
        <f t="shared" si="0"/>
        <v>5</v>
      </c>
      <c r="BM4" s="69">
        <f t="shared" si="0"/>
        <v>5</v>
      </c>
      <c r="BN4" s="66"/>
      <c r="BO4" s="66"/>
    </row>
    <row r="5" spans="1:67" s="22" customFormat="1" ht="16.5" customHeight="1">
      <c r="B5" s="20"/>
      <c r="C5" s="20"/>
      <c r="D5" s="20"/>
      <c r="E5" s="20"/>
      <c r="F5" s="116">
        <v>1</v>
      </c>
      <c r="G5" s="116">
        <v>2</v>
      </c>
      <c r="H5" s="116">
        <v>3</v>
      </c>
      <c r="I5" s="116">
        <v>4</v>
      </c>
      <c r="J5" s="116">
        <v>5</v>
      </c>
      <c r="K5" s="116">
        <v>6</v>
      </c>
      <c r="L5" s="116">
        <v>7</v>
      </c>
      <c r="M5" s="116">
        <v>8</v>
      </c>
      <c r="N5" s="116">
        <v>9</v>
      </c>
      <c r="O5" s="116">
        <v>10</v>
      </c>
      <c r="P5" s="116">
        <v>11</v>
      </c>
      <c r="Q5" s="116">
        <v>12</v>
      </c>
      <c r="R5" s="116">
        <v>13</v>
      </c>
      <c r="S5" s="116">
        <v>14</v>
      </c>
      <c r="T5" s="116">
        <v>15</v>
      </c>
      <c r="U5" s="116">
        <v>16</v>
      </c>
      <c r="V5" s="116">
        <v>17</v>
      </c>
      <c r="W5" s="116">
        <v>18</v>
      </c>
      <c r="X5" s="116">
        <v>19</v>
      </c>
      <c r="Y5" s="116">
        <v>20</v>
      </c>
      <c r="Z5" s="116">
        <v>21</v>
      </c>
      <c r="AA5" s="116">
        <v>22</v>
      </c>
      <c r="AB5" s="116">
        <v>23</v>
      </c>
      <c r="AC5" s="116">
        <v>24</v>
      </c>
      <c r="AD5" s="116">
        <v>25</v>
      </c>
      <c r="AE5" s="116">
        <v>26</v>
      </c>
      <c r="AF5" s="116">
        <v>27</v>
      </c>
      <c r="AG5" s="116">
        <v>28</v>
      </c>
      <c r="AH5" s="116">
        <v>29</v>
      </c>
      <c r="AI5" s="116">
        <v>30</v>
      </c>
      <c r="AJ5" s="116">
        <v>31</v>
      </c>
      <c r="AK5" s="116">
        <v>32</v>
      </c>
      <c r="AL5" s="116">
        <v>33</v>
      </c>
      <c r="AM5" s="116">
        <v>34</v>
      </c>
      <c r="AN5" s="116">
        <v>35</v>
      </c>
      <c r="AO5" s="116">
        <v>36</v>
      </c>
      <c r="AP5" s="116">
        <v>37</v>
      </c>
      <c r="AQ5" s="116">
        <v>38</v>
      </c>
      <c r="AR5" s="116">
        <v>39</v>
      </c>
      <c r="AS5" s="116">
        <v>40</v>
      </c>
      <c r="AT5" s="116">
        <v>41</v>
      </c>
      <c r="AU5" s="116">
        <v>42</v>
      </c>
      <c r="AV5" s="116">
        <v>43</v>
      </c>
      <c r="AW5" s="116">
        <v>44</v>
      </c>
      <c r="AX5" s="116">
        <v>45</v>
      </c>
      <c r="AY5" s="116">
        <v>46</v>
      </c>
      <c r="AZ5" s="116">
        <v>47</v>
      </c>
      <c r="BA5" s="116">
        <v>48</v>
      </c>
      <c r="BB5" s="116">
        <v>49</v>
      </c>
      <c r="BC5" s="116">
        <v>50</v>
      </c>
      <c r="BD5" s="116">
        <v>51</v>
      </c>
      <c r="BE5" s="116">
        <v>52</v>
      </c>
      <c r="BF5" s="116">
        <v>53</v>
      </c>
      <c r="BG5" s="116">
        <v>54</v>
      </c>
      <c r="BH5" s="116">
        <v>55</v>
      </c>
      <c r="BI5" s="116">
        <v>56</v>
      </c>
      <c r="BJ5" s="116">
        <v>57</v>
      </c>
      <c r="BK5" s="116">
        <v>58</v>
      </c>
      <c r="BL5" s="116">
        <v>59</v>
      </c>
      <c r="BM5" s="116">
        <v>60</v>
      </c>
      <c r="BN5" s="20"/>
      <c r="BO5" s="20"/>
    </row>
    <row r="6" spans="1:67" s="102" customFormat="1" ht="16.5" customHeight="1" thickBot="1">
      <c r="B6" s="66"/>
      <c r="C6" s="66"/>
      <c r="D6" s="66"/>
      <c r="E6" s="66"/>
      <c r="F6" s="117">
        <f>'Assumptions '!D9</f>
        <v>46023</v>
      </c>
      <c r="G6" s="117">
        <f>EDATE(F6,1)</f>
        <v>46054</v>
      </c>
      <c r="H6" s="117">
        <f t="shared" ref="H6:BM6" si="1">EDATE(G6,1)</f>
        <v>46082</v>
      </c>
      <c r="I6" s="117">
        <f t="shared" si="1"/>
        <v>46113</v>
      </c>
      <c r="J6" s="117">
        <f t="shared" si="1"/>
        <v>46143</v>
      </c>
      <c r="K6" s="117">
        <f t="shared" si="1"/>
        <v>46174</v>
      </c>
      <c r="L6" s="117">
        <f t="shared" si="1"/>
        <v>46204</v>
      </c>
      <c r="M6" s="117">
        <f t="shared" si="1"/>
        <v>46235</v>
      </c>
      <c r="N6" s="117">
        <f t="shared" si="1"/>
        <v>46266</v>
      </c>
      <c r="O6" s="117">
        <f t="shared" si="1"/>
        <v>46296</v>
      </c>
      <c r="P6" s="117">
        <f t="shared" si="1"/>
        <v>46327</v>
      </c>
      <c r="Q6" s="117">
        <f t="shared" si="1"/>
        <v>46357</v>
      </c>
      <c r="R6" s="117">
        <f t="shared" si="1"/>
        <v>46388</v>
      </c>
      <c r="S6" s="117">
        <f t="shared" si="1"/>
        <v>46419</v>
      </c>
      <c r="T6" s="117">
        <f t="shared" si="1"/>
        <v>46447</v>
      </c>
      <c r="U6" s="117">
        <f t="shared" si="1"/>
        <v>46478</v>
      </c>
      <c r="V6" s="117">
        <f t="shared" si="1"/>
        <v>46508</v>
      </c>
      <c r="W6" s="117">
        <f t="shared" si="1"/>
        <v>46539</v>
      </c>
      <c r="X6" s="117">
        <f t="shared" si="1"/>
        <v>46569</v>
      </c>
      <c r="Y6" s="117">
        <f t="shared" si="1"/>
        <v>46600</v>
      </c>
      <c r="Z6" s="117">
        <f t="shared" si="1"/>
        <v>46631</v>
      </c>
      <c r="AA6" s="117">
        <f t="shared" si="1"/>
        <v>46661</v>
      </c>
      <c r="AB6" s="117">
        <f t="shared" si="1"/>
        <v>46692</v>
      </c>
      <c r="AC6" s="117">
        <f t="shared" si="1"/>
        <v>46722</v>
      </c>
      <c r="AD6" s="117">
        <f t="shared" si="1"/>
        <v>46753</v>
      </c>
      <c r="AE6" s="117">
        <f t="shared" si="1"/>
        <v>46784</v>
      </c>
      <c r="AF6" s="117">
        <f t="shared" si="1"/>
        <v>46813</v>
      </c>
      <c r="AG6" s="117">
        <f t="shared" si="1"/>
        <v>46844</v>
      </c>
      <c r="AH6" s="117">
        <f t="shared" si="1"/>
        <v>46874</v>
      </c>
      <c r="AI6" s="117">
        <f t="shared" si="1"/>
        <v>46905</v>
      </c>
      <c r="AJ6" s="117">
        <f t="shared" si="1"/>
        <v>46935</v>
      </c>
      <c r="AK6" s="117">
        <f t="shared" si="1"/>
        <v>46966</v>
      </c>
      <c r="AL6" s="117">
        <f t="shared" si="1"/>
        <v>46997</v>
      </c>
      <c r="AM6" s="117">
        <f t="shared" si="1"/>
        <v>47027</v>
      </c>
      <c r="AN6" s="117">
        <f t="shared" si="1"/>
        <v>47058</v>
      </c>
      <c r="AO6" s="117">
        <f t="shared" si="1"/>
        <v>47088</v>
      </c>
      <c r="AP6" s="117">
        <f t="shared" si="1"/>
        <v>47119</v>
      </c>
      <c r="AQ6" s="117">
        <f t="shared" si="1"/>
        <v>47150</v>
      </c>
      <c r="AR6" s="117">
        <f t="shared" si="1"/>
        <v>47178</v>
      </c>
      <c r="AS6" s="117">
        <f t="shared" si="1"/>
        <v>47209</v>
      </c>
      <c r="AT6" s="117">
        <f t="shared" si="1"/>
        <v>47239</v>
      </c>
      <c r="AU6" s="117">
        <f t="shared" si="1"/>
        <v>47270</v>
      </c>
      <c r="AV6" s="117">
        <f t="shared" si="1"/>
        <v>47300</v>
      </c>
      <c r="AW6" s="117">
        <f t="shared" si="1"/>
        <v>47331</v>
      </c>
      <c r="AX6" s="117">
        <f t="shared" si="1"/>
        <v>47362</v>
      </c>
      <c r="AY6" s="117">
        <f t="shared" si="1"/>
        <v>47392</v>
      </c>
      <c r="AZ6" s="117">
        <f t="shared" si="1"/>
        <v>47423</v>
      </c>
      <c r="BA6" s="117">
        <f t="shared" si="1"/>
        <v>47453</v>
      </c>
      <c r="BB6" s="117">
        <f t="shared" si="1"/>
        <v>47484</v>
      </c>
      <c r="BC6" s="117">
        <f t="shared" si="1"/>
        <v>47515</v>
      </c>
      <c r="BD6" s="117">
        <f t="shared" si="1"/>
        <v>47543</v>
      </c>
      <c r="BE6" s="117">
        <f t="shared" si="1"/>
        <v>47574</v>
      </c>
      <c r="BF6" s="117">
        <f t="shared" si="1"/>
        <v>47604</v>
      </c>
      <c r="BG6" s="117">
        <f t="shared" si="1"/>
        <v>47635</v>
      </c>
      <c r="BH6" s="117">
        <f t="shared" si="1"/>
        <v>47665</v>
      </c>
      <c r="BI6" s="117">
        <f t="shared" si="1"/>
        <v>47696</v>
      </c>
      <c r="BJ6" s="117">
        <f t="shared" si="1"/>
        <v>47727</v>
      </c>
      <c r="BK6" s="117">
        <f t="shared" si="1"/>
        <v>47757</v>
      </c>
      <c r="BL6" s="117">
        <f t="shared" si="1"/>
        <v>47788</v>
      </c>
      <c r="BM6" s="117">
        <f t="shared" si="1"/>
        <v>47818</v>
      </c>
      <c r="BN6" s="117"/>
      <c r="BO6" s="66"/>
    </row>
    <row r="7" spans="1:67" ht="14.25" customHeight="1">
      <c r="B7" s="71"/>
      <c r="C7" s="72"/>
      <c r="D7" s="72"/>
      <c r="E7" s="72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72"/>
      <c r="BO7" s="100"/>
    </row>
    <row r="8" spans="1:67" ht="14.25">
      <c r="B8" s="42"/>
      <c r="D8" s="52" t="s">
        <v>43</v>
      </c>
      <c r="BO8" s="46"/>
    </row>
    <row r="9" spans="1:67" ht="4.5" customHeight="1">
      <c r="B9" s="42"/>
      <c r="BO9" s="46"/>
    </row>
    <row r="10" spans="1:67" ht="14.25" customHeight="1">
      <c r="B10" s="42"/>
      <c r="D10" s="37" t="s">
        <v>44</v>
      </c>
      <c r="BO10" s="46"/>
    </row>
    <row r="11" spans="1:67" ht="14.25" customHeight="1">
      <c r="B11" s="42"/>
      <c r="D11" s="53" t="s">
        <v>89</v>
      </c>
      <c r="E11" s="158"/>
      <c r="F11" s="17">
        <f>MCF!F43</f>
        <v>40000</v>
      </c>
      <c r="G11" s="17">
        <f>+MCF!G43</f>
        <v>30000</v>
      </c>
      <c r="H11" s="17">
        <f>+MCF!H43</f>
        <v>20000</v>
      </c>
      <c r="I11" s="17">
        <f>+MCF!I43</f>
        <v>10000</v>
      </c>
      <c r="J11" s="17">
        <f>+MCF!J43</f>
        <v>0</v>
      </c>
      <c r="K11" s="17">
        <f>+MCF!K43</f>
        <v>-10000</v>
      </c>
      <c r="L11" s="17">
        <f>+MCF!L43</f>
        <v>-20000</v>
      </c>
      <c r="M11" s="17">
        <f>+MCF!M43</f>
        <v>-30000</v>
      </c>
      <c r="N11" s="17">
        <f>+MCF!N43</f>
        <v>-40000</v>
      </c>
      <c r="O11" s="17">
        <f>+MCF!O43</f>
        <v>-50000</v>
      </c>
      <c r="P11" s="17">
        <f>+MCF!P43</f>
        <v>-60000</v>
      </c>
      <c r="Q11" s="17">
        <f>+MCF!Q43</f>
        <v>-70000</v>
      </c>
      <c r="R11" s="17">
        <f>+MCF!R43</f>
        <v>-75834.166666666672</v>
      </c>
      <c r="S11" s="17">
        <f>+MCF!S43</f>
        <v>-81668.333333333343</v>
      </c>
      <c r="T11" s="17">
        <f>+MCF!T43</f>
        <v>-87502.500000000015</v>
      </c>
      <c r="U11" s="17">
        <f>+MCF!U43</f>
        <v>-93336.666666666686</v>
      </c>
      <c r="V11" s="17">
        <f>+MCF!V43</f>
        <v>-99170.833333333358</v>
      </c>
      <c r="W11" s="17">
        <f>+MCF!W43</f>
        <v>-105005.00000000003</v>
      </c>
      <c r="X11" s="17">
        <f>+MCF!X43</f>
        <v>-110839.1666666667</v>
      </c>
      <c r="Y11" s="17">
        <f>+MCF!Y43</f>
        <v>-116673.33333333337</v>
      </c>
      <c r="Z11" s="17">
        <f>+MCF!Z43</f>
        <v>-122507.50000000004</v>
      </c>
      <c r="AA11" s="17">
        <f>+MCF!AA43</f>
        <v>-128341.66666666672</v>
      </c>
      <c r="AB11" s="17">
        <f>+MCF!AB43</f>
        <v>-134175.83333333337</v>
      </c>
      <c r="AC11" s="17">
        <f>+MCF!AC43</f>
        <v>-140010.00000000003</v>
      </c>
      <c r="AD11" s="17">
        <f>+MCF!AD43</f>
        <v>-40010.000000000029</v>
      </c>
      <c r="AE11" s="17">
        <f>+MCF!AE43</f>
        <v>-40010.000000000029</v>
      </c>
      <c r="AF11" s="17">
        <f>+MCF!AF43</f>
        <v>-40010.000000000029</v>
      </c>
      <c r="AG11" s="17">
        <f>+MCF!AG43</f>
        <v>-40010.000000000029</v>
      </c>
      <c r="AH11" s="17">
        <f>+MCF!AH43</f>
        <v>-40010.000000000029</v>
      </c>
      <c r="AI11" s="17">
        <f>+MCF!AI43</f>
        <v>-40010.000000000029</v>
      </c>
      <c r="AJ11" s="17">
        <f>+MCF!AJ43</f>
        <v>-40010.000000000029</v>
      </c>
      <c r="AK11" s="17">
        <f>+MCF!AK43</f>
        <v>-40010.000000000029</v>
      </c>
      <c r="AL11" s="17">
        <f>+MCF!AL43</f>
        <v>-40010.000000000029</v>
      </c>
      <c r="AM11" s="17">
        <f>+MCF!AM43</f>
        <v>-40010.000000000029</v>
      </c>
      <c r="AN11" s="17">
        <f>+MCF!AN43</f>
        <v>-40010.000000000029</v>
      </c>
      <c r="AO11" s="17">
        <f>+MCF!AO43</f>
        <v>-40010.000000000029</v>
      </c>
      <c r="AP11" s="17">
        <f>+MCF!AP43</f>
        <v>-13343.333333333365</v>
      </c>
      <c r="AQ11" s="17">
        <f>+MCF!AQ43</f>
        <v>13323.333333333299</v>
      </c>
      <c r="AR11" s="17">
        <f>+MCF!AR43</f>
        <v>39989.999999999964</v>
      </c>
      <c r="AS11" s="17">
        <f>+MCF!AS43</f>
        <v>66656.666666666628</v>
      </c>
      <c r="AT11" s="17">
        <f>+MCF!AT43</f>
        <v>93323.333333333285</v>
      </c>
      <c r="AU11" s="17">
        <f>+MCF!AU43</f>
        <v>119989.99999999994</v>
      </c>
      <c r="AV11" s="17">
        <f>+MCF!AV43</f>
        <v>146656.6666666666</v>
      </c>
      <c r="AW11" s="17">
        <f>+MCF!AW43</f>
        <v>173323.33333333326</v>
      </c>
      <c r="AX11" s="17">
        <f>+MCF!AX43</f>
        <v>199989.99999999991</v>
      </c>
      <c r="AY11" s="17">
        <f>+MCF!AY43</f>
        <v>226656.66666666657</v>
      </c>
      <c r="AZ11" s="17">
        <f>+MCF!AZ43</f>
        <v>253323.33333333323</v>
      </c>
      <c r="BA11" s="17">
        <f>+MCF!BA43</f>
        <v>279989.99999999988</v>
      </c>
      <c r="BB11" s="17">
        <f>+MCF!BB43</f>
        <v>379989.99999999988</v>
      </c>
      <c r="BC11" s="17">
        <f>+MCF!BC43</f>
        <v>479989.99999999988</v>
      </c>
      <c r="BD11" s="17">
        <f>+MCF!BD43</f>
        <v>579989.99999999988</v>
      </c>
      <c r="BE11" s="17">
        <f>+MCF!BE43</f>
        <v>679989.99999999988</v>
      </c>
      <c r="BF11" s="17">
        <f>+MCF!BF43</f>
        <v>779989.99999999988</v>
      </c>
      <c r="BG11" s="17">
        <f>+MCF!BG43</f>
        <v>879989.99999999988</v>
      </c>
      <c r="BH11" s="17">
        <f>+MCF!BH43</f>
        <v>979989.99999999988</v>
      </c>
      <c r="BI11" s="17">
        <f>+MCF!BI43</f>
        <v>1079989.9999999998</v>
      </c>
      <c r="BJ11" s="17">
        <f>+MCF!BJ43</f>
        <v>1179989.9999999998</v>
      </c>
      <c r="BK11" s="17">
        <f>+MCF!BK43</f>
        <v>1279989.9999999998</v>
      </c>
      <c r="BL11" s="17">
        <f>+MCF!BL43</f>
        <v>1379989.9999999998</v>
      </c>
      <c r="BM11" s="17">
        <f>+MCF!BM43</f>
        <v>1479989.9999999998</v>
      </c>
      <c r="BO11" s="46"/>
    </row>
    <row r="12" spans="1:67" ht="14.25" customHeight="1">
      <c r="B12" s="42"/>
      <c r="D12" s="53" t="s">
        <v>117</v>
      </c>
      <c r="E12" s="158"/>
      <c r="F12" s="17">
        <f>(-MCF!F20)-MCF!F21</f>
        <v>0</v>
      </c>
      <c r="G12" s="17">
        <f>(F12+(-MCF!G20)-MCF!G21)</f>
        <v>0</v>
      </c>
      <c r="H12" s="17">
        <f>(G12+(-MCF!H20)-MCF!H21)</f>
        <v>0</v>
      </c>
      <c r="I12" s="17">
        <f>(H12+(-MCF!I20)-MCF!I21)</f>
        <v>0</v>
      </c>
      <c r="J12" s="17">
        <f>(I12+(-MCF!J20)-MCF!J21)</f>
        <v>0</v>
      </c>
      <c r="K12" s="17">
        <f>(J12+(-MCF!K20)-MCF!K21)</f>
        <v>0</v>
      </c>
      <c r="L12" s="17">
        <f>(K12+(-MCF!L20)-MCF!L21)</f>
        <v>0</v>
      </c>
      <c r="M12" s="17">
        <f>(L12+(-MCF!M20)-MCF!M21)</f>
        <v>0</v>
      </c>
      <c r="N12" s="17">
        <f>(M12+(-MCF!N20)-MCF!N21)</f>
        <v>0</v>
      </c>
      <c r="O12" s="17">
        <f>(N12+(-MCF!O20)-MCF!O21)</f>
        <v>0</v>
      </c>
      <c r="P12" s="17">
        <f>(O12+(-MCF!P20)-MCF!P21)</f>
        <v>0</v>
      </c>
      <c r="Q12" s="17">
        <f>(P12+(-MCF!Q20)-MCF!Q21)</f>
        <v>0</v>
      </c>
      <c r="R12" s="17">
        <f>(Q12+(-MCF!R20)-MCF!R21)</f>
        <v>0</v>
      </c>
      <c r="S12" s="17">
        <f>(R12+(-MCF!S20)-MCF!S21)</f>
        <v>0</v>
      </c>
      <c r="T12" s="17">
        <f>(S12+(-MCF!T20)-MCF!T21)</f>
        <v>0</v>
      </c>
      <c r="U12" s="17">
        <f>(T12+(-MCF!U20)-MCF!U21)</f>
        <v>0</v>
      </c>
      <c r="V12" s="17">
        <f>(U12+(-MCF!V20)-MCF!V21)</f>
        <v>0</v>
      </c>
      <c r="W12" s="17">
        <f>(V12+(-MCF!W20)-MCF!W21)</f>
        <v>0</v>
      </c>
      <c r="X12" s="17">
        <f>(W12+(-MCF!X20)-MCF!X21)</f>
        <v>0</v>
      </c>
      <c r="Y12" s="17">
        <f>(X12+(-MCF!Y20)-MCF!Y21)</f>
        <v>0</v>
      </c>
      <c r="Z12" s="17">
        <f>(Y12+(-MCF!Z20)-MCF!Z21)</f>
        <v>0</v>
      </c>
      <c r="AA12" s="17">
        <f>(Z12+(-MCF!AA20)-MCF!AA21)</f>
        <v>0</v>
      </c>
      <c r="AB12" s="17">
        <f>(AA12+(-MCF!AB20)-MCF!AB21)</f>
        <v>0</v>
      </c>
      <c r="AC12" s="17">
        <f>(AB12+(-MCF!AC20)-MCF!AC21)</f>
        <v>0</v>
      </c>
      <c r="AD12" s="17">
        <f>(AC12+(-MCF!AD20)-MCF!AD21)</f>
        <v>0</v>
      </c>
      <c r="AE12" s="17">
        <f>(AD12+(-MCF!AE20)-MCF!AE21)</f>
        <v>0</v>
      </c>
      <c r="AF12" s="17">
        <f>(AE12+(-MCF!AF20)-MCF!AF21)</f>
        <v>0</v>
      </c>
      <c r="AG12" s="17">
        <f>(AF12+(-MCF!AG20)-MCF!AG21)</f>
        <v>0</v>
      </c>
      <c r="AH12" s="17">
        <f>(AG12+(-MCF!AH20)-MCF!AH21)</f>
        <v>0</v>
      </c>
      <c r="AI12" s="17">
        <f>(AH12+(-MCF!AI20)-MCF!AI21)</f>
        <v>0</v>
      </c>
      <c r="AJ12" s="17">
        <f>(AI12+(-MCF!AJ20)-MCF!AJ21)</f>
        <v>0</v>
      </c>
      <c r="AK12" s="17">
        <f>(AJ12+(-MCF!AK20)-MCF!AK21)</f>
        <v>0</v>
      </c>
      <c r="AL12" s="17">
        <f>(AK12+(-MCF!AL20)-MCF!AL21)</f>
        <v>0</v>
      </c>
      <c r="AM12" s="17">
        <f>(AL12+(-MCF!AM20)-MCF!AM21)</f>
        <v>0</v>
      </c>
      <c r="AN12" s="17">
        <f>(AM12+(-MCF!AN20)-MCF!AN21)</f>
        <v>0</v>
      </c>
      <c r="AO12" s="17">
        <f>(AN12+(-MCF!AO20)-MCF!AO21)</f>
        <v>0</v>
      </c>
      <c r="AP12" s="17">
        <f>(AO12+(-MCF!AP20)-MCF!AP21)</f>
        <v>0</v>
      </c>
      <c r="AQ12" s="17">
        <f>(AP12+(-MCF!AQ20)-MCF!AQ21)</f>
        <v>0</v>
      </c>
      <c r="AR12" s="17">
        <f>(AQ12+(-MCF!AR20)-MCF!AR21)</f>
        <v>0</v>
      </c>
      <c r="AS12" s="17">
        <f>(AR12+(-MCF!AS20)-MCF!AS21)</f>
        <v>0</v>
      </c>
      <c r="AT12" s="17">
        <f>(AS12+(-MCF!AT20)-MCF!AT21)</f>
        <v>0</v>
      </c>
      <c r="AU12" s="17">
        <f>(AT12+(-MCF!AU20)-MCF!AU21)</f>
        <v>0</v>
      </c>
      <c r="AV12" s="17">
        <f>(AU12+(-MCF!AV20)-MCF!AV21)</f>
        <v>0</v>
      </c>
      <c r="AW12" s="17">
        <f>(AV12+(-MCF!AW20)-MCF!AW21)</f>
        <v>0</v>
      </c>
      <c r="AX12" s="17">
        <f>(AW12+(-MCF!AX20)-MCF!AX21)</f>
        <v>0</v>
      </c>
      <c r="AY12" s="17">
        <f>(AX12+(-MCF!AY20)-MCF!AY21)</f>
        <v>0</v>
      </c>
      <c r="AZ12" s="17">
        <f>(AY12+(-MCF!AZ20)-MCF!AZ21)</f>
        <v>0</v>
      </c>
      <c r="BA12" s="17">
        <f>(AZ12+(-MCF!BA20)-MCF!BA21)</f>
        <v>0</v>
      </c>
      <c r="BB12" s="17">
        <f>(BA12+(-MCF!BB20)-MCF!BB21)</f>
        <v>0</v>
      </c>
      <c r="BC12" s="17">
        <f>(BB12+(-MCF!BC20)-MCF!BC21)</f>
        <v>0</v>
      </c>
      <c r="BD12" s="17">
        <f>(BC12+(-MCF!BD20)-MCF!BD21)</f>
        <v>0</v>
      </c>
      <c r="BE12" s="17">
        <f>(BD12+(-MCF!BE20)-MCF!BE21)</f>
        <v>0</v>
      </c>
      <c r="BF12" s="17">
        <f>(BE12+(-MCF!BF20)-MCF!BF21)</f>
        <v>0</v>
      </c>
      <c r="BG12" s="17">
        <f>(BF12+(-MCF!BG20)-MCF!BG21)</f>
        <v>0</v>
      </c>
      <c r="BH12" s="17">
        <f>(BG12+(-MCF!BH20)-MCF!BH21)</f>
        <v>0</v>
      </c>
      <c r="BI12" s="17">
        <f>(BH12+(-MCF!BI20)-MCF!BI21)</f>
        <v>0</v>
      </c>
      <c r="BJ12" s="17">
        <f>(BI12+(-MCF!BJ20)-MCF!BJ21)</f>
        <v>0</v>
      </c>
      <c r="BK12" s="17">
        <f>(BJ12+(-MCF!BK20)-MCF!BK21)</f>
        <v>0</v>
      </c>
      <c r="BL12" s="17">
        <f>(BK12+(-MCF!BL20)-MCF!BL21)</f>
        <v>0</v>
      </c>
      <c r="BM12" s="17">
        <f>(BL12+(-MCF!BM20)-MCF!BM21)</f>
        <v>0</v>
      </c>
      <c r="BO12" s="46"/>
    </row>
    <row r="13" spans="1:67" ht="4.1500000000000004" customHeight="1">
      <c r="B13" s="42"/>
      <c r="D13" s="53"/>
      <c r="E13" s="15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O13" s="46"/>
    </row>
    <row r="14" spans="1:67" ht="14.25" customHeight="1">
      <c r="B14" s="42"/>
      <c r="D14" s="130" t="str">
        <f>+"Total "&amp;LOWER(D10)</f>
        <v>Total current assets</v>
      </c>
      <c r="E14" s="131"/>
      <c r="F14" s="131">
        <f t="shared" ref="F14:AK14" si="2">SUM(F11:F13)</f>
        <v>40000</v>
      </c>
      <c r="G14" s="131">
        <f t="shared" si="2"/>
        <v>30000</v>
      </c>
      <c r="H14" s="131">
        <f t="shared" si="2"/>
        <v>20000</v>
      </c>
      <c r="I14" s="131">
        <f t="shared" si="2"/>
        <v>10000</v>
      </c>
      <c r="J14" s="131">
        <f t="shared" si="2"/>
        <v>0</v>
      </c>
      <c r="K14" s="131">
        <f t="shared" si="2"/>
        <v>-10000</v>
      </c>
      <c r="L14" s="131">
        <f t="shared" si="2"/>
        <v>-20000</v>
      </c>
      <c r="M14" s="131">
        <f t="shared" si="2"/>
        <v>-30000</v>
      </c>
      <c r="N14" s="131">
        <f t="shared" si="2"/>
        <v>-40000</v>
      </c>
      <c r="O14" s="131">
        <f t="shared" si="2"/>
        <v>-50000</v>
      </c>
      <c r="P14" s="131">
        <f t="shared" si="2"/>
        <v>-60000</v>
      </c>
      <c r="Q14" s="131">
        <f t="shared" si="2"/>
        <v>-70000</v>
      </c>
      <c r="R14" s="131">
        <f t="shared" si="2"/>
        <v>-75834.166666666672</v>
      </c>
      <c r="S14" s="131">
        <f t="shared" si="2"/>
        <v>-81668.333333333343</v>
      </c>
      <c r="T14" s="131">
        <f t="shared" si="2"/>
        <v>-87502.500000000015</v>
      </c>
      <c r="U14" s="131">
        <f t="shared" si="2"/>
        <v>-93336.666666666686</v>
      </c>
      <c r="V14" s="131">
        <f t="shared" si="2"/>
        <v>-99170.833333333358</v>
      </c>
      <c r="W14" s="131">
        <f t="shared" si="2"/>
        <v>-105005.00000000003</v>
      </c>
      <c r="X14" s="131">
        <f t="shared" si="2"/>
        <v>-110839.1666666667</v>
      </c>
      <c r="Y14" s="131">
        <f t="shared" si="2"/>
        <v>-116673.33333333337</v>
      </c>
      <c r="Z14" s="131">
        <f t="shared" si="2"/>
        <v>-122507.50000000004</v>
      </c>
      <c r="AA14" s="131">
        <f t="shared" si="2"/>
        <v>-128341.66666666672</v>
      </c>
      <c r="AB14" s="131">
        <f t="shared" si="2"/>
        <v>-134175.83333333337</v>
      </c>
      <c r="AC14" s="131">
        <f t="shared" si="2"/>
        <v>-140010.00000000003</v>
      </c>
      <c r="AD14" s="131">
        <f t="shared" si="2"/>
        <v>-40010.000000000029</v>
      </c>
      <c r="AE14" s="131">
        <f t="shared" si="2"/>
        <v>-40010.000000000029</v>
      </c>
      <c r="AF14" s="131">
        <f t="shared" si="2"/>
        <v>-40010.000000000029</v>
      </c>
      <c r="AG14" s="131">
        <f t="shared" si="2"/>
        <v>-40010.000000000029</v>
      </c>
      <c r="AH14" s="131">
        <f t="shared" si="2"/>
        <v>-40010.000000000029</v>
      </c>
      <c r="AI14" s="131">
        <f t="shared" si="2"/>
        <v>-40010.000000000029</v>
      </c>
      <c r="AJ14" s="131">
        <f t="shared" si="2"/>
        <v>-40010.000000000029</v>
      </c>
      <c r="AK14" s="131">
        <f t="shared" si="2"/>
        <v>-40010.000000000029</v>
      </c>
      <c r="AL14" s="131">
        <f t="shared" ref="AL14:BM14" si="3">SUM(AL11:AL13)</f>
        <v>-40010.000000000029</v>
      </c>
      <c r="AM14" s="131">
        <f t="shared" si="3"/>
        <v>-40010.000000000029</v>
      </c>
      <c r="AN14" s="131">
        <f t="shared" si="3"/>
        <v>-40010.000000000029</v>
      </c>
      <c r="AO14" s="131">
        <f t="shared" si="3"/>
        <v>-40010.000000000029</v>
      </c>
      <c r="AP14" s="131">
        <f t="shared" si="3"/>
        <v>-13343.333333333365</v>
      </c>
      <c r="AQ14" s="131">
        <f t="shared" si="3"/>
        <v>13323.333333333299</v>
      </c>
      <c r="AR14" s="131">
        <f t="shared" si="3"/>
        <v>39989.999999999964</v>
      </c>
      <c r="AS14" s="131">
        <f t="shared" si="3"/>
        <v>66656.666666666628</v>
      </c>
      <c r="AT14" s="131">
        <f t="shared" si="3"/>
        <v>93323.333333333285</v>
      </c>
      <c r="AU14" s="131">
        <f t="shared" si="3"/>
        <v>119989.99999999994</v>
      </c>
      <c r="AV14" s="131">
        <f t="shared" si="3"/>
        <v>146656.6666666666</v>
      </c>
      <c r="AW14" s="131">
        <f t="shared" si="3"/>
        <v>173323.33333333326</v>
      </c>
      <c r="AX14" s="131">
        <f t="shared" si="3"/>
        <v>199989.99999999991</v>
      </c>
      <c r="AY14" s="131">
        <f t="shared" si="3"/>
        <v>226656.66666666657</v>
      </c>
      <c r="AZ14" s="131">
        <f t="shared" si="3"/>
        <v>253323.33333333323</v>
      </c>
      <c r="BA14" s="131">
        <f t="shared" si="3"/>
        <v>279989.99999999988</v>
      </c>
      <c r="BB14" s="131">
        <f t="shared" si="3"/>
        <v>379989.99999999988</v>
      </c>
      <c r="BC14" s="131">
        <f t="shared" si="3"/>
        <v>479989.99999999988</v>
      </c>
      <c r="BD14" s="131">
        <f t="shared" si="3"/>
        <v>579989.99999999988</v>
      </c>
      <c r="BE14" s="131">
        <f t="shared" si="3"/>
        <v>679989.99999999988</v>
      </c>
      <c r="BF14" s="131">
        <f t="shared" si="3"/>
        <v>779989.99999999988</v>
      </c>
      <c r="BG14" s="131">
        <f t="shared" si="3"/>
        <v>879989.99999999988</v>
      </c>
      <c r="BH14" s="131">
        <f t="shared" si="3"/>
        <v>979989.99999999988</v>
      </c>
      <c r="BI14" s="131">
        <f t="shared" si="3"/>
        <v>1079989.9999999998</v>
      </c>
      <c r="BJ14" s="131">
        <f t="shared" si="3"/>
        <v>1179989.9999999998</v>
      </c>
      <c r="BK14" s="131">
        <f t="shared" si="3"/>
        <v>1279989.9999999998</v>
      </c>
      <c r="BL14" s="131">
        <f t="shared" si="3"/>
        <v>1379989.9999999998</v>
      </c>
      <c r="BM14" s="131">
        <f t="shared" si="3"/>
        <v>1479989.9999999998</v>
      </c>
      <c r="BO14" s="46"/>
    </row>
    <row r="15" spans="1:67" ht="4.5" customHeight="1">
      <c r="B15" s="42"/>
      <c r="BO15" s="46"/>
    </row>
    <row r="16" spans="1:67" ht="14.25" customHeight="1">
      <c r="B16" s="42"/>
      <c r="D16" s="52" t="s">
        <v>90</v>
      </c>
      <c r="AK16" s="121"/>
      <c r="BO16" s="46"/>
    </row>
    <row r="17" spans="2:67" ht="14.25" customHeight="1">
      <c r="B17" s="42"/>
      <c r="D17" s="22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46"/>
    </row>
    <row r="18" spans="2:67" ht="4.1500000000000004" customHeight="1">
      <c r="B18" s="42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O18" s="46"/>
    </row>
    <row r="19" spans="2:67" ht="14.25" customHeight="1">
      <c r="B19" s="42"/>
      <c r="D19" s="130" t="str">
        <f>+"Total "&amp;LOWER(D16)</f>
        <v>Total non-current assets</v>
      </c>
      <c r="E19" s="131"/>
      <c r="F19" s="131">
        <f t="shared" ref="F19:AK19" si="4">SUM(F17:F18)</f>
        <v>0</v>
      </c>
      <c r="G19" s="131">
        <f t="shared" si="4"/>
        <v>0</v>
      </c>
      <c r="H19" s="131">
        <f t="shared" si="4"/>
        <v>0</v>
      </c>
      <c r="I19" s="131">
        <f t="shared" si="4"/>
        <v>0</v>
      </c>
      <c r="J19" s="131">
        <f t="shared" si="4"/>
        <v>0</v>
      </c>
      <c r="K19" s="131">
        <f t="shared" si="4"/>
        <v>0</v>
      </c>
      <c r="L19" s="131">
        <f t="shared" si="4"/>
        <v>0</v>
      </c>
      <c r="M19" s="131">
        <f t="shared" si="4"/>
        <v>0</v>
      </c>
      <c r="N19" s="131">
        <f t="shared" si="4"/>
        <v>0</v>
      </c>
      <c r="O19" s="131">
        <f t="shared" si="4"/>
        <v>0</v>
      </c>
      <c r="P19" s="131">
        <f t="shared" si="4"/>
        <v>0</v>
      </c>
      <c r="Q19" s="131">
        <f t="shared" si="4"/>
        <v>0</v>
      </c>
      <c r="R19" s="131">
        <f t="shared" si="4"/>
        <v>0</v>
      </c>
      <c r="S19" s="131">
        <f t="shared" si="4"/>
        <v>0</v>
      </c>
      <c r="T19" s="131">
        <f t="shared" si="4"/>
        <v>0</v>
      </c>
      <c r="U19" s="131">
        <f t="shared" si="4"/>
        <v>0</v>
      </c>
      <c r="V19" s="131">
        <f t="shared" si="4"/>
        <v>0</v>
      </c>
      <c r="W19" s="131">
        <f t="shared" si="4"/>
        <v>0</v>
      </c>
      <c r="X19" s="131">
        <f t="shared" si="4"/>
        <v>0</v>
      </c>
      <c r="Y19" s="131">
        <f t="shared" si="4"/>
        <v>0</v>
      </c>
      <c r="Z19" s="131">
        <f t="shared" si="4"/>
        <v>0</v>
      </c>
      <c r="AA19" s="131">
        <f t="shared" si="4"/>
        <v>0</v>
      </c>
      <c r="AB19" s="131">
        <f t="shared" si="4"/>
        <v>0</v>
      </c>
      <c r="AC19" s="131">
        <f t="shared" si="4"/>
        <v>0</v>
      </c>
      <c r="AD19" s="131">
        <f t="shared" si="4"/>
        <v>0</v>
      </c>
      <c r="AE19" s="131">
        <f t="shared" si="4"/>
        <v>0</v>
      </c>
      <c r="AF19" s="131">
        <f t="shared" si="4"/>
        <v>0</v>
      </c>
      <c r="AG19" s="131">
        <f t="shared" si="4"/>
        <v>0</v>
      </c>
      <c r="AH19" s="131">
        <f t="shared" si="4"/>
        <v>0</v>
      </c>
      <c r="AI19" s="131">
        <f t="shared" si="4"/>
        <v>0</v>
      </c>
      <c r="AJ19" s="131">
        <f t="shared" si="4"/>
        <v>0</v>
      </c>
      <c r="AK19" s="131">
        <f t="shared" si="4"/>
        <v>0</v>
      </c>
      <c r="AL19" s="131">
        <f t="shared" ref="AL19:BM19" si="5">SUM(AL17:AL18)</f>
        <v>0</v>
      </c>
      <c r="AM19" s="131">
        <f t="shared" si="5"/>
        <v>0</v>
      </c>
      <c r="AN19" s="131">
        <f t="shared" si="5"/>
        <v>0</v>
      </c>
      <c r="AO19" s="131">
        <f t="shared" si="5"/>
        <v>0</v>
      </c>
      <c r="AP19" s="131">
        <f t="shared" si="5"/>
        <v>0</v>
      </c>
      <c r="AQ19" s="131">
        <f t="shared" si="5"/>
        <v>0</v>
      </c>
      <c r="AR19" s="131">
        <f t="shared" si="5"/>
        <v>0</v>
      </c>
      <c r="AS19" s="131">
        <f t="shared" si="5"/>
        <v>0</v>
      </c>
      <c r="AT19" s="131">
        <f t="shared" si="5"/>
        <v>0</v>
      </c>
      <c r="AU19" s="131">
        <f t="shared" si="5"/>
        <v>0</v>
      </c>
      <c r="AV19" s="131">
        <f t="shared" si="5"/>
        <v>0</v>
      </c>
      <c r="AW19" s="131">
        <f t="shared" si="5"/>
        <v>0</v>
      </c>
      <c r="AX19" s="131">
        <f t="shared" si="5"/>
        <v>0</v>
      </c>
      <c r="AY19" s="131">
        <f t="shared" si="5"/>
        <v>0</v>
      </c>
      <c r="AZ19" s="131">
        <f t="shared" si="5"/>
        <v>0</v>
      </c>
      <c r="BA19" s="131">
        <f t="shared" si="5"/>
        <v>0</v>
      </c>
      <c r="BB19" s="131">
        <f t="shared" si="5"/>
        <v>0</v>
      </c>
      <c r="BC19" s="131">
        <f t="shared" si="5"/>
        <v>0</v>
      </c>
      <c r="BD19" s="131">
        <f t="shared" si="5"/>
        <v>0</v>
      </c>
      <c r="BE19" s="131">
        <f t="shared" si="5"/>
        <v>0</v>
      </c>
      <c r="BF19" s="131">
        <f t="shared" si="5"/>
        <v>0</v>
      </c>
      <c r="BG19" s="131">
        <f t="shared" si="5"/>
        <v>0</v>
      </c>
      <c r="BH19" s="131">
        <f t="shared" si="5"/>
        <v>0</v>
      </c>
      <c r="BI19" s="131">
        <f t="shared" si="5"/>
        <v>0</v>
      </c>
      <c r="BJ19" s="131">
        <f t="shared" si="5"/>
        <v>0</v>
      </c>
      <c r="BK19" s="131">
        <f t="shared" si="5"/>
        <v>0</v>
      </c>
      <c r="BL19" s="131">
        <f t="shared" si="5"/>
        <v>0</v>
      </c>
      <c r="BM19" s="131">
        <f t="shared" si="5"/>
        <v>0</v>
      </c>
      <c r="BO19" s="46"/>
    </row>
    <row r="20" spans="2:67" ht="14.25">
      <c r="B20" s="42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O20" s="46"/>
    </row>
    <row r="21" spans="2:67" ht="14.25" customHeight="1">
      <c r="B21" s="42"/>
      <c r="D21" s="83" t="s">
        <v>45</v>
      </c>
      <c r="E21" s="123"/>
      <c r="F21" s="123">
        <f t="shared" ref="F21:AK21" si="6">+F19+F14</f>
        <v>40000</v>
      </c>
      <c r="G21" s="123">
        <f t="shared" si="6"/>
        <v>30000</v>
      </c>
      <c r="H21" s="123">
        <f t="shared" si="6"/>
        <v>20000</v>
      </c>
      <c r="I21" s="123">
        <f t="shared" si="6"/>
        <v>10000</v>
      </c>
      <c r="J21" s="123">
        <f t="shared" si="6"/>
        <v>0</v>
      </c>
      <c r="K21" s="123">
        <f t="shared" si="6"/>
        <v>-10000</v>
      </c>
      <c r="L21" s="123">
        <f t="shared" si="6"/>
        <v>-20000</v>
      </c>
      <c r="M21" s="123">
        <f t="shared" si="6"/>
        <v>-30000</v>
      </c>
      <c r="N21" s="123">
        <f t="shared" si="6"/>
        <v>-40000</v>
      </c>
      <c r="O21" s="123">
        <f t="shared" si="6"/>
        <v>-50000</v>
      </c>
      <c r="P21" s="123">
        <f t="shared" si="6"/>
        <v>-60000</v>
      </c>
      <c r="Q21" s="123">
        <f t="shared" si="6"/>
        <v>-70000</v>
      </c>
      <c r="R21" s="123">
        <f t="shared" si="6"/>
        <v>-75834.166666666672</v>
      </c>
      <c r="S21" s="123">
        <f t="shared" si="6"/>
        <v>-81668.333333333343</v>
      </c>
      <c r="T21" s="123">
        <f t="shared" si="6"/>
        <v>-87502.500000000015</v>
      </c>
      <c r="U21" s="123">
        <f t="shared" si="6"/>
        <v>-93336.666666666686</v>
      </c>
      <c r="V21" s="123">
        <f t="shared" si="6"/>
        <v>-99170.833333333358</v>
      </c>
      <c r="W21" s="123">
        <f t="shared" si="6"/>
        <v>-105005.00000000003</v>
      </c>
      <c r="X21" s="123">
        <f t="shared" si="6"/>
        <v>-110839.1666666667</v>
      </c>
      <c r="Y21" s="123">
        <f t="shared" si="6"/>
        <v>-116673.33333333337</v>
      </c>
      <c r="Z21" s="123">
        <f t="shared" si="6"/>
        <v>-122507.50000000004</v>
      </c>
      <c r="AA21" s="123">
        <f t="shared" si="6"/>
        <v>-128341.66666666672</v>
      </c>
      <c r="AB21" s="123">
        <f t="shared" si="6"/>
        <v>-134175.83333333337</v>
      </c>
      <c r="AC21" s="123">
        <f t="shared" si="6"/>
        <v>-140010.00000000003</v>
      </c>
      <c r="AD21" s="123">
        <f t="shared" si="6"/>
        <v>-40010.000000000029</v>
      </c>
      <c r="AE21" s="123">
        <f t="shared" si="6"/>
        <v>-40010.000000000029</v>
      </c>
      <c r="AF21" s="123">
        <f t="shared" si="6"/>
        <v>-40010.000000000029</v>
      </c>
      <c r="AG21" s="123">
        <f t="shared" si="6"/>
        <v>-40010.000000000029</v>
      </c>
      <c r="AH21" s="123">
        <f t="shared" si="6"/>
        <v>-40010.000000000029</v>
      </c>
      <c r="AI21" s="123">
        <f t="shared" si="6"/>
        <v>-40010.000000000029</v>
      </c>
      <c r="AJ21" s="123">
        <f t="shared" si="6"/>
        <v>-40010.000000000029</v>
      </c>
      <c r="AK21" s="123">
        <f t="shared" si="6"/>
        <v>-40010.000000000029</v>
      </c>
      <c r="AL21" s="123">
        <f t="shared" ref="AL21:BM21" si="7">+AL19+AL14</f>
        <v>-40010.000000000029</v>
      </c>
      <c r="AM21" s="123">
        <f t="shared" si="7"/>
        <v>-40010.000000000029</v>
      </c>
      <c r="AN21" s="123">
        <f t="shared" si="7"/>
        <v>-40010.000000000029</v>
      </c>
      <c r="AO21" s="123">
        <f t="shared" si="7"/>
        <v>-40010.000000000029</v>
      </c>
      <c r="AP21" s="123">
        <f t="shared" si="7"/>
        <v>-13343.333333333365</v>
      </c>
      <c r="AQ21" s="123">
        <f t="shared" si="7"/>
        <v>13323.333333333299</v>
      </c>
      <c r="AR21" s="123">
        <f t="shared" si="7"/>
        <v>39989.999999999964</v>
      </c>
      <c r="AS21" s="123">
        <f t="shared" si="7"/>
        <v>66656.666666666628</v>
      </c>
      <c r="AT21" s="123">
        <f t="shared" si="7"/>
        <v>93323.333333333285</v>
      </c>
      <c r="AU21" s="123">
        <f t="shared" si="7"/>
        <v>119989.99999999994</v>
      </c>
      <c r="AV21" s="123">
        <f t="shared" si="7"/>
        <v>146656.6666666666</v>
      </c>
      <c r="AW21" s="123">
        <f t="shared" si="7"/>
        <v>173323.33333333326</v>
      </c>
      <c r="AX21" s="123">
        <f t="shared" si="7"/>
        <v>199989.99999999991</v>
      </c>
      <c r="AY21" s="123">
        <f t="shared" si="7"/>
        <v>226656.66666666657</v>
      </c>
      <c r="AZ21" s="123">
        <f t="shared" si="7"/>
        <v>253323.33333333323</v>
      </c>
      <c r="BA21" s="123">
        <f t="shared" si="7"/>
        <v>279989.99999999988</v>
      </c>
      <c r="BB21" s="123">
        <f t="shared" si="7"/>
        <v>379989.99999999988</v>
      </c>
      <c r="BC21" s="123">
        <f t="shared" si="7"/>
        <v>479989.99999999988</v>
      </c>
      <c r="BD21" s="123">
        <f t="shared" si="7"/>
        <v>579989.99999999988</v>
      </c>
      <c r="BE21" s="123">
        <f t="shared" si="7"/>
        <v>679989.99999999988</v>
      </c>
      <c r="BF21" s="123">
        <f t="shared" si="7"/>
        <v>779989.99999999988</v>
      </c>
      <c r="BG21" s="123">
        <f t="shared" si="7"/>
        <v>879989.99999999988</v>
      </c>
      <c r="BH21" s="123">
        <f t="shared" si="7"/>
        <v>979989.99999999988</v>
      </c>
      <c r="BI21" s="123">
        <f t="shared" si="7"/>
        <v>1079989.9999999998</v>
      </c>
      <c r="BJ21" s="123">
        <f t="shared" si="7"/>
        <v>1179989.9999999998</v>
      </c>
      <c r="BK21" s="123">
        <f t="shared" si="7"/>
        <v>1279989.9999999998</v>
      </c>
      <c r="BL21" s="123">
        <f t="shared" si="7"/>
        <v>1379989.9999999998</v>
      </c>
      <c r="BM21" s="123">
        <f t="shared" si="7"/>
        <v>1479989.9999999998</v>
      </c>
      <c r="BO21" s="46"/>
    </row>
    <row r="22" spans="2:67" ht="14.25" customHeight="1">
      <c r="B22" s="42"/>
      <c r="F22" s="17"/>
      <c r="G22" s="17"/>
      <c r="H22" s="17"/>
      <c r="I22" s="17"/>
      <c r="J22" s="17"/>
      <c r="K22" s="17"/>
      <c r="L22" s="17"/>
      <c r="M22" s="17"/>
      <c r="R22" s="17"/>
      <c r="BO22" s="46"/>
    </row>
    <row r="23" spans="2:67" ht="15.75" customHeight="1">
      <c r="B23" s="42"/>
      <c r="D23" s="52" t="s">
        <v>91</v>
      </c>
      <c r="R23" s="17"/>
      <c r="BO23" s="46"/>
    </row>
    <row r="24" spans="2:67" ht="4.5" customHeight="1">
      <c r="B24" s="42"/>
      <c r="BO24" s="46"/>
    </row>
    <row r="25" spans="2:67" ht="14.25" customHeight="1">
      <c r="B25" s="42"/>
      <c r="D25" s="37" t="s">
        <v>46</v>
      </c>
      <c r="BO25" s="46"/>
    </row>
    <row r="26" spans="2:67" ht="14.25" customHeight="1">
      <c r="B26" s="42"/>
      <c r="D26" s="53" t="s">
        <v>92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O26" s="46"/>
    </row>
    <row r="27" spans="2:67" ht="14.25" customHeight="1">
      <c r="B27" s="42"/>
      <c r="D27" s="53" t="s">
        <v>93</v>
      </c>
      <c r="E27" s="15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O27" s="46"/>
    </row>
    <row r="28" spans="2:67" ht="14.25" customHeight="1">
      <c r="B28" s="42"/>
      <c r="D28" s="53" t="s">
        <v>94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O28" s="46"/>
    </row>
    <row r="29" spans="2:67" ht="4.1500000000000004" customHeight="1">
      <c r="B29" s="42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O29" s="46"/>
    </row>
    <row r="30" spans="2:67" ht="14.25" customHeight="1">
      <c r="B30" s="42"/>
      <c r="D30" s="130" t="str">
        <f>+"Total "&amp;LOWER(D25)</f>
        <v>Total current liabilities</v>
      </c>
      <c r="E30" s="131"/>
      <c r="F30" s="131">
        <f t="shared" ref="F30:AK30" si="8">SUM(F26:F29)</f>
        <v>0</v>
      </c>
      <c r="G30" s="131">
        <f t="shared" si="8"/>
        <v>0</v>
      </c>
      <c r="H30" s="131">
        <f t="shared" si="8"/>
        <v>0</v>
      </c>
      <c r="I30" s="131">
        <f t="shared" si="8"/>
        <v>0</v>
      </c>
      <c r="J30" s="131">
        <f t="shared" si="8"/>
        <v>0</v>
      </c>
      <c r="K30" s="131">
        <f t="shared" si="8"/>
        <v>0</v>
      </c>
      <c r="L30" s="131">
        <f t="shared" si="8"/>
        <v>0</v>
      </c>
      <c r="M30" s="131">
        <f t="shared" si="8"/>
        <v>0</v>
      </c>
      <c r="N30" s="131">
        <f t="shared" si="8"/>
        <v>0</v>
      </c>
      <c r="O30" s="131">
        <f t="shared" si="8"/>
        <v>0</v>
      </c>
      <c r="P30" s="131">
        <f t="shared" si="8"/>
        <v>0</v>
      </c>
      <c r="Q30" s="131">
        <f t="shared" si="8"/>
        <v>0</v>
      </c>
      <c r="R30" s="131">
        <f t="shared" si="8"/>
        <v>0</v>
      </c>
      <c r="S30" s="131">
        <f t="shared" si="8"/>
        <v>0</v>
      </c>
      <c r="T30" s="131">
        <f t="shared" si="8"/>
        <v>0</v>
      </c>
      <c r="U30" s="131">
        <f t="shared" si="8"/>
        <v>0</v>
      </c>
      <c r="V30" s="131">
        <f t="shared" si="8"/>
        <v>0</v>
      </c>
      <c r="W30" s="131">
        <f t="shared" si="8"/>
        <v>0</v>
      </c>
      <c r="X30" s="131">
        <f t="shared" si="8"/>
        <v>0</v>
      </c>
      <c r="Y30" s="131">
        <f t="shared" si="8"/>
        <v>0</v>
      </c>
      <c r="Z30" s="131">
        <f t="shared" si="8"/>
        <v>0</v>
      </c>
      <c r="AA30" s="131">
        <f t="shared" si="8"/>
        <v>0</v>
      </c>
      <c r="AB30" s="131">
        <f t="shared" si="8"/>
        <v>0</v>
      </c>
      <c r="AC30" s="131">
        <f t="shared" si="8"/>
        <v>0</v>
      </c>
      <c r="AD30" s="131">
        <f t="shared" si="8"/>
        <v>0</v>
      </c>
      <c r="AE30" s="131">
        <f t="shared" si="8"/>
        <v>0</v>
      </c>
      <c r="AF30" s="131">
        <f t="shared" si="8"/>
        <v>0</v>
      </c>
      <c r="AG30" s="131">
        <f t="shared" si="8"/>
        <v>0</v>
      </c>
      <c r="AH30" s="131">
        <f t="shared" si="8"/>
        <v>0</v>
      </c>
      <c r="AI30" s="131">
        <f t="shared" si="8"/>
        <v>0</v>
      </c>
      <c r="AJ30" s="131">
        <f t="shared" si="8"/>
        <v>0</v>
      </c>
      <c r="AK30" s="131">
        <f t="shared" si="8"/>
        <v>0</v>
      </c>
      <c r="AL30" s="131">
        <f t="shared" ref="AL30:BM30" si="9">SUM(AL26:AL29)</f>
        <v>0</v>
      </c>
      <c r="AM30" s="131">
        <f t="shared" si="9"/>
        <v>0</v>
      </c>
      <c r="AN30" s="131">
        <f t="shared" si="9"/>
        <v>0</v>
      </c>
      <c r="AO30" s="131">
        <f t="shared" si="9"/>
        <v>0</v>
      </c>
      <c r="AP30" s="131">
        <f t="shared" si="9"/>
        <v>0</v>
      </c>
      <c r="AQ30" s="131">
        <f t="shared" si="9"/>
        <v>0</v>
      </c>
      <c r="AR30" s="131">
        <f t="shared" si="9"/>
        <v>0</v>
      </c>
      <c r="AS30" s="131">
        <f t="shared" si="9"/>
        <v>0</v>
      </c>
      <c r="AT30" s="131">
        <f t="shared" si="9"/>
        <v>0</v>
      </c>
      <c r="AU30" s="131">
        <f t="shared" si="9"/>
        <v>0</v>
      </c>
      <c r="AV30" s="131">
        <f t="shared" si="9"/>
        <v>0</v>
      </c>
      <c r="AW30" s="131">
        <f t="shared" si="9"/>
        <v>0</v>
      </c>
      <c r="AX30" s="131">
        <f t="shared" si="9"/>
        <v>0</v>
      </c>
      <c r="AY30" s="131">
        <f t="shared" si="9"/>
        <v>0</v>
      </c>
      <c r="AZ30" s="131">
        <f t="shared" si="9"/>
        <v>0</v>
      </c>
      <c r="BA30" s="131">
        <f t="shared" si="9"/>
        <v>0</v>
      </c>
      <c r="BB30" s="131">
        <f t="shared" si="9"/>
        <v>0</v>
      </c>
      <c r="BC30" s="131">
        <f t="shared" si="9"/>
        <v>0</v>
      </c>
      <c r="BD30" s="131">
        <f t="shared" si="9"/>
        <v>0</v>
      </c>
      <c r="BE30" s="131">
        <f t="shared" si="9"/>
        <v>0</v>
      </c>
      <c r="BF30" s="131">
        <f t="shared" si="9"/>
        <v>0</v>
      </c>
      <c r="BG30" s="131">
        <f t="shared" si="9"/>
        <v>0</v>
      </c>
      <c r="BH30" s="131">
        <f t="shared" si="9"/>
        <v>0</v>
      </c>
      <c r="BI30" s="131">
        <f t="shared" si="9"/>
        <v>0</v>
      </c>
      <c r="BJ30" s="131">
        <f t="shared" si="9"/>
        <v>0</v>
      </c>
      <c r="BK30" s="131">
        <f t="shared" si="9"/>
        <v>0</v>
      </c>
      <c r="BL30" s="131">
        <f t="shared" si="9"/>
        <v>0</v>
      </c>
      <c r="BM30" s="131">
        <f t="shared" si="9"/>
        <v>0</v>
      </c>
      <c r="BO30" s="46"/>
    </row>
    <row r="31" spans="2:67" ht="14.25" customHeight="1">
      <c r="B31" s="42"/>
      <c r="D31" s="3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O31" s="46"/>
    </row>
    <row r="32" spans="2:67" ht="14.25" customHeight="1">
      <c r="B32" s="42"/>
      <c r="D32" s="52" t="s">
        <v>95</v>
      </c>
      <c r="BO32" s="46"/>
    </row>
    <row r="33" spans="2:67" ht="14.25" customHeight="1">
      <c r="B33" s="42"/>
      <c r="D33" s="53" t="s">
        <v>120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O33" s="46"/>
    </row>
    <row r="34" spans="2:67" ht="14.25" customHeight="1">
      <c r="B34" s="42"/>
      <c r="D34" s="53" t="s">
        <v>121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O34" s="46"/>
    </row>
    <row r="35" spans="2:67" ht="4.5" customHeight="1">
      <c r="B35" s="42"/>
      <c r="BO35" s="46"/>
    </row>
    <row r="36" spans="2:67" ht="14.25" customHeight="1">
      <c r="B36" s="42"/>
      <c r="D36" s="54" t="s">
        <v>96</v>
      </c>
      <c r="E36" s="45"/>
      <c r="F36" s="45">
        <f t="shared" ref="F36:AK36" si="10">+F30+SUM(F33:F35)</f>
        <v>0</v>
      </c>
      <c r="G36" s="45">
        <f t="shared" si="10"/>
        <v>0</v>
      </c>
      <c r="H36" s="45">
        <f t="shared" si="10"/>
        <v>0</v>
      </c>
      <c r="I36" s="45">
        <f t="shared" si="10"/>
        <v>0</v>
      </c>
      <c r="J36" s="45">
        <f t="shared" si="10"/>
        <v>0</v>
      </c>
      <c r="K36" s="45">
        <f t="shared" si="10"/>
        <v>0</v>
      </c>
      <c r="L36" s="45">
        <f t="shared" si="10"/>
        <v>0</v>
      </c>
      <c r="M36" s="45">
        <f t="shared" si="10"/>
        <v>0</v>
      </c>
      <c r="N36" s="45">
        <f t="shared" si="10"/>
        <v>0</v>
      </c>
      <c r="O36" s="45">
        <f t="shared" si="10"/>
        <v>0</v>
      </c>
      <c r="P36" s="45">
        <f t="shared" si="10"/>
        <v>0</v>
      </c>
      <c r="Q36" s="45">
        <f t="shared" si="10"/>
        <v>0</v>
      </c>
      <c r="R36" s="45">
        <f t="shared" si="10"/>
        <v>0</v>
      </c>
      <c r="S36" s="45">
        <f t="shared" si="10"/>
        <v>0</v>
      </c>
      <c r="T36" s="45">
        <f t="shared" si="10"/>
        <v>0</v>
      </c>
      <c r="U36" s="45">
        <f t="shared" si="10"/>
        <v>0</v>
      </c>
      <c r="V36" s="45">
        <f t="shared" si="10"/>
        <v>0</v>
      </c>
      <c r="W36" s="45">
        <f t="shared" si="10"/>
        <v>0</v>
      </c>
      <c r="X36" s="45">
        <f t="shared" si="10"/>
        <v>0</v>
      </c>
      <c r="Y36" s="45">
        <f t="shared" si="10"/>
        <v>0</v>
      </c>
      <c r="Z36" s="45">
        <f t="shared" si="10"/>
        <v>0</v>
      </c>
      <c r="AA36" s="45">
        <f t="shared" si="10"/>
        <v>0</v>
      </c>
      <c r="AB36" s="45">
        <f t="shared" si="10"/>
        <v>0</v>
      </c>
      <c r="AC36" s="45">
        <f t="shared" si="10"/>
        <v>0</v>
      </c>
      <c r="AD36" s="45">
        <f t="shared" si="10"/>
        <v>0</v>
      </c>
      <c r="AE36" s="45">
        <f t="shared" si="10"/>
        <v>0</v>
      </c>
      <c r="AF36" s="45">
        <f t="shared" si="10"/>
        <v>0</v>
      </c>
      <c r="AG36" s="45">
        <f t="shared" si="10"/>
        <v>0</v>
      </c>
      <c r="AH36" s="45">
        <f t="shared" si="10"/>
        <v>0</v>
      </c>
      <c r="AI36" s="45">
        <f t="shared" si="10"/>
        <v>0</v>
      </c>
      <c r="AJ36" s="45">
        <f t="shared" si="10"/>
        <v>0</v>
      </c>
      <c r="AK36" s="45">
        <f t="shared" si="10"/>
        <v>0</v>
      </c>
      <c r="AL36" s="45">
        <f t="shared" ref="AL36:BM36" si="11">+AL30+SUM(AL33:AL35)</f>
        <v>0</v>
      </c>
      <c r="AM36" s="45">
        <f t="shared" si="11"/>
        <v>0</v>
      </c>
      <c r="AN36" s="45">
        <f t="shared" si="11"/>
        <v>0</v>
      </c>
      <c r="AO36" s="45">
        <f t="shared" si="11"/>
        <v>0</v>
      </c>
      <c r="AP36" s="45">
        <f t="shared" si="11"/>
        <v>0</v>
      </c>
      <c r="AQ36" s="45">
        <f t="shared" si="11"/>
        <v>0</v>
      </c>
      <c r="AR36" s="45">
        <f t="shared" si="11"/>
        <v>0</v>
      </c>
      <c r="AS36" s="45">
        <f t="shared" si="11"/>
        <v>0</v>
      </c>
      <c r="AT36" s="45">
        <f t="shared" si="11"/>
        <v>0</v>
      </c>
      <c r="AU36" s="45">
        <f t="shared" si="11"/>
        <v>0</v>
      </c>
      <c r="AV36" s="45">
        <f t="shared" si="11"/>
        <v>0</v>
      </c>
      <c r="AW36" s="45">
        <f t="shared" si="11"/>
        <v>0</v>
      </c>
      <c r="AX36" s="45">
        <f t="shared" si="11"/>
        <v>0</v>
      </c>
      <c r="AY36" s="45">
        <f t="shared" si="11"/>
        <v>0</v>
      </c>
      <c r="AZ36" s="45">
        <f t="shared" si="11"/>
        <v>0</v>
      </c>
      <c r="BA36" s="45">
        <f t="shared" si="11"/>
        <v>0</v>
      </c>
      <c r="BB36" s="45">
        <f t="shared" si="11"/>
        <v>0</v>
      </c>
      <c r="BC36" s="45">
        <f t="shared" si="11"/>
        <v>0</v>
      </c>
      <c r="BD36" s="45">
        <f t="shared" si="11"/>
        <v>0</v>
      </c>
      <c r="BE36" s="45">
        <f t="shared" si="11"/>
        <v>0</v>
      </c>
      <c r="BF36" s="45">
        <f t="shared" si="11"/>
        <v>0</v>
      </c>
      <c r="BG36" s="45">
        <f t="shared" si="11"/>
        <v>0</v>
      </c>
      <c r="BH36" s="45">
        <f t="shared" si="11"/>
        <v>0</v>
      </c>
      <c r="BI36" s="45">
        <f t="shared" si="11"/>
        <v>0</v>
      </c>
      <c r="BJ36" s="45">
        <f t="shared" si="11"/>
        <v>0</v>
      </c>
      <c r="BK36" s="45">
        <f t="shared" si="11"/>
        <v>0</v>
      </c>
      <c r="BL36" s="45">
        <f t="shared" si="11"/>
        <v>0</v>
      </c>
      <c r="BM36" s="45">
        <f t="shared" si="11"/>
        <v>0</v>
      </c>
      <c r="BO36" s="46"/>
    </row>
    <row r="37" spans="2:67" ht="14.25" customHeight="1">
      <c r="B37" s="42"/>
      <c r="BO37" s="46"/>
    </row>
    <row r="38" spans="2:67" ht="14.25" customHeight="1">
      <c r="B38" s="42"/>
      <c r="D38" s="52" t="s">
        <v>97</v>
      </c>
      <c r="BO38" s="46"/>
    </row>
    <row r="39" spans="2:67" ht="4.5" customHeight="1">
      <c r="B39" s="42"/>
      <c r="BO39" s="46"/>
    </row>
    <row r="40" spans="2:67" ht="14.25">
      <c r="B40" s="42"/>
      <c r="D40" s="53" t="s">
        <v>47</v>
      </c>
      <c r="E40" s="158"/>
      <c r="F40" s="132">
        <f>MCF!F34</f>
        <v>50000</v>
      </c>
      <c r="G40" s="132">
        <f>+MCF!G34+F40</f>
        <v>50000</v>
      </c>
      <c r="H40" s="132">
        <f>+MCF!H34+G40</f>
        <v>50000</v>
      </c>
      <c r="I40" s="132">
        <f>+MCF!I34+H40</f>
        <v>50000</v>
      </c>
      <c r="J40" s="132">
        <f>+MCF!J34+I40</f>
        <v>50000</v>
      </c>
      <c r="K40" s="132">
        <f>+MCF!K34+J40</f>
        <v>50000</v>
      </c>
      <c r="L40" s="132">
        <f>+MCF!L34+K40</f>
        <v>50000</v>
      </c>
      <c r="M40" s="132">
        <f>+MCF!M34+L40</f>
        <v>50000</v>
      </c>
      <c r="N40" s="132">
        <f>+MCF!N34+M40</f>
        <v>50000</v>
      </c>
      <c r="O40" s="132">
        <f>+MCF!O34+N40</f>
        <v>50000</v>
      </c>
      <c r="P40" s="132">
        <f>+MCF!P34+O40</f>
        <v>50000</v>
      </c>
      <c r="Q40" s="132">
        <f>+MCF!Q34+P40</f>
        <v>50000</v>
      </c>
      <c r="R40" s="132">
        <f>+MCF!R34+Q40</f>
        <v>50000</v>
      </c>
      <c r="S40" s="132">
        <f>+MCF!S34+R40</f>
        <v>50000</v>
      </c>
      <c r="T40" s="132">
        <f>+MCF!T34+S40</f>
        <v>50000</v>
      </c>
      <c r="U40" s="132">
        <f>+MCF!U34+T40</f>
        <v>50000</v>
      </c>
      <c r="V40" s="132">
        <f>+MCF!V34+U40</f>
        <v>50000</v>
      </c>
      <c r="W40" s="132">
        <f>+MCF!W34+V40</f>
        <v>50000</v>
      </c>
      <c r="X40" s="132">
        <f>+MCF!X34+W40</f>
        <v>50000</v>
      </c>
      <c r="Y40" s="132">
        <f>+MCF!Y34+X40</f>
        <v>50000</v>
      </c>
      <c r="Z40" s="132">
        <f>+MCF!Z34+Y40</f>
        <v>50000</v>
      </c>
      <c r="AA40" s="132">
        <f>+MCF!AA34+Z40</f>
        <v>50000</v>
      </c>
      <c r="AB40" s="132">
        <f>+MCF!AB34+AA40</f>
        <v>50000</v>
      </c>
      <c r="AC40" s="132">
        <f>+MCF!AC34+AB40</f>
        <v>50000</v>
      </c>
      <c r="AD40" s="132">
        <f>+MCF!AD34+AC40</f>
        <v>150000</v>
      </c>
      <c r="AE40" s="132">
        <f>+MCF!AE34+AD40</f>
        <v>150000</v>
      </c>
      <c r="AF40" s="132">
        <f>+MCF!AF34+AE40</f>
        <v>150000</v>
      </c>
      <c r="AG40" s="132">
        <f>+MCF!AG34+AF40</f>
        <v>150000</v>
      </c>
      <c r="AH40" s="132">
        <f>+MCF!AH34+AG40</f>
        <v>150000</v>
      </c>
      <c r="AI40" s="132">
        <f>+MCF!AI34+AH40</f>
        <v>150000</v>
      </c>
      <c r="AJ40" s="132">
        <f>+MCF!AJ34+AI40</f>
        <v>150000</v>
      </c>
      <c r="AK40" s="132">
        <f>+MCF!AK34+AJ40</f>
        <v>150000</v>
      </c>
      <c r="AL40" s="132">
        <f>+MCF!AL34+AK40</f>
        <v>150000</v>
      </c>
      <c r="AM40" s="132">
        <f>+MCF!AM34+AL40</f>
        <v>150000</v>
      </c>
      <c r="AN40" s="132">
        <f>+MCF!AN34+AM40</f>
        <v>150000</v>
      </c>
      <c r="AO40" s="132">
        <f>+MCF!AO34+AN40</f>
        <v>150000</v>
      </c>
      <c r="AP40" s="132">
        <f>+MCF!AP34+AO40</f>
        <v>150000</v>
      </c>
      <c r="AQ40" s="132">
        <f>+MCF!AQ34+AP40</f>
        <v>150000</v>
      </c>
      <c r="AR40" s="132">
        <f>+MCF!AR34+AQ40</f>
        <v>150000</v>
      </c>
      <c r="AS40" s="132">
        <f>+MCF!AS34+AR40</f>
        <v>150000</v>
      </c>
      <c r="AT40" s="132">
        <f>+MCF!AT34+AS40</f>
        <v>150000</v>
      </c>
      <c r="AU40" s="132">
        <f>+MCF!AU34+AT40</f>
        <v>150000</v>
      </c>
      <c r="AV40" s="132">
        <f>+MCF!AV34+AU40</f>
        <v>150000</v>
      </c>
      <c r="AW40" s="132">
        <f>+MCF!AW34+AV40</f>
        <v>150000</v>
      </c>
      <c r="AX40" s="132">
        <f>+MCF!AX34+AW40</f>
        <v>150000</v>
      </c>
      <c r="AY40" s="132">
        <f>+MCF!AY34+AX40</f>
        <v>150000</v>
      </c>
      <c r="AZ40" s="132">
        <f>+MCF!AZ34+AY40</f>
        <v>150000</v>
      </c>
      <c r="BA40" s="132">
        <f>+MCF!BA34+AZ40</f>
        <v>150000</v>
      </c>
      <c r="BB40" s="132">
        <f>+MCF!BB34+BA40</f>
        <v>150000</v>
      </c>
      <c r="BC40" s="132">
        <f>+MCF!BC34+BB40</f>
        <v>150000</v>
      </c>
      <c r="BD40" s="132">
        <f>+MCF!BD34+BC40</f>
        <v>150000</v>
      </c>
      <c r="BE40" s="132">
        <f>+MCF!BE34+BD40</f>
        <v>150000</v>
      </c>
      <c r="BF40" s="132">
        <f>+MCF!BF34+BE40</f>
        <v>150000</v>
      </c>
      <c r="BG40" s="132">
        <f>+MCF!BG34+BF40</f>
        <v>150000</v>
      </c>
      <c r="BH40" s="132">
        <f>+MCF!BH34+BG40</f>
        <v>150000</v>
      </c>
      <c r="BI40" s="132">
        <f>+MCF!BI34+BH40</f>
        <v>150000</v>
      </c>
      <c r="BJ40" s="132">
        <f>+MCF!BJ34+BI40</f>
        <v>150000</v>
      </c>
      <c r="BK40" s="132">
        <f>+MCF!BK34+BJ40</f>
        <v>150000</v>
      </c>
      <c r="BL40" s="132">
        <f>+MCF!BL34+BK40</f>
        <v>150000</v>
      </c>
      <c r="BM40" s="132">
        <f>+MCF!BM34+BL40</f>
        <v>150000</v>
      </c>
      <c r="BO40" s="46"/>
    </row>
    <row r="41" spans="2:67" ht="14.25">
      <c r="B41" s="42"/>
      <c r="D41" s="53" t="s">
        <v>118</v>
      </c>
      <c r="E41" s="158"/>
      <c r="F41" s="132">
        <v>0</v>
      </c>
      <c r="G41" s="132">
        <f>F41</f>
        <v>0</v>
      </c>
      <c r="H41" s="132">
        <f>G41</f>
        <v>0</v>
      </c>
      <c r="I41" s="132">
        <f t="shared" ref="I41:BM41" si="12">H41</f>
        <v>0</v>
      </c>
      <c r="J41" s="132">
        <f t="shared" si="12"/>
        <v>0</v>
      </c>
      <c r="K41" s="132">
        <f t="shared" si="12"/>
        <v>0</v>
      </c>
      <c r="L41" s="132">
        <f t="shared" si="12"/>
        <v>0</v>
      </c>
      <c r="M41" s="132">
        <f t="shared" si="12"/>
        <v>0</v>
      </c>
      <c r="N41" s="132">
        <f t="shared" si="12"/>
        <v>0</v>
      </c>
      <c r="O41" s="132">
        <f t="shared" si="12"/>
        <v>0</v>
      </c>
      <c r="P41" s="132">
        <f t="shared" si="12"/>
        <v>0</v>
      </c>
      <c r="Q41" s="132">
        <f t="shared" si="12"/>
        <v>0</v>
      </c>
      <c r="R41" s="132">
        <f t="shared" si="12"/>
        <v>0</v>
      </c>
      <c r="S41" s="132">
        <f t="shared" si="12"/>
        <v>0</v>
      </c>
      <c r="T41" s="132">
        <f t="shared" si="12"/>
        <v>0</v>
      </c>
      <c r="U41" s="132">
        <f t="shared" si="12"/>
        <v>0</v>
      </c>
      <c r="V41" s="132">
        <f t="shared" si="12"/>
        <v>0</v>
      </c>
      <c r="W41" s="132">
        <f t="shared" si="12"/>
        <v>0</v>
      </c>
      <c r="X41" s="132">
        <f t="shared" si="12"/>
        <v>0</v>
      </c>
      <c r="Y41" s="132">
        <f t="shared" si="12"/>
        <v>0</v>
      </c>
      <c r="Z41" s="132">
        <f t="shared" si="12"/>
        <v>0</v>
      </c>
      <c r="AA41" s="132">
        <f t="shared" si="12"/>
        <v>0</v>
      </c>
      <c r="AB41" s="132">
        <f t="shared" si="12"/>
        <v>0</v>
      </c>
      <c r="AC41" s="132">
        <f t="shared" si="12"/>
        <v>0</v>
      </c>
      <c r="AD41" s="132">
        <f t="shared" si="12"/>
        <v>0</v>
      </c>
      <c r="AE41" s="132">
        <f t="shared" si="12"/>
        <v>0</v>
      </c>
      <c r="AF41" s="132">
        <f t="shared" si="12"/>
        <v>0</v>
      </c>
      <c r="AG41" s="132">
        <f t="shared" si="12"/>
        <v>0</v>
      </c>
      <c r="AH41" s="132">
        <f t="shared" si="12"/>
        <v>0</v>
      </c>
      <c r="AI41" s="132">
        <f t="shared" si="12"/>
        <v>0</v>
      </c>
      <c r="AJ41" s="132">
        <f t="shared" si="12"/>
        <v>0</v>
      </c>
      <c r="AK41" s="132">
        <f t="shared" si="12"/>
        <v>0</v>
      </c>
      <c r="AL41" s="132">
        <f t="shared" si="12"/>
        <v>0</v>
      </c>
      <c r="AM41" s="132">
        <f t="shared" si="12"/>
        <v>0</v>
      </c>
      <c r="AN41" s="132">
        <f t="shared" si="12"/>
        <v>0</v>
      </c>
      <c r="AO41" s="132">
        <f t="shared" si="12"/>
        <v>0</v>
      </c>
      <c r="AP41" s="132">
        <f t="shared" si="12"/>
        <v>0</v>
      </c>
      <c r="AQ41" s="132">
        <f t="shared" si="12"/>
        <v>0</v>
      </c>
      <c r="AR41" s="132">
        <f t="shared" si="12"/>
        <v>0</v>
      </c>
      <c r="AS41" s="132">
        <f t="shared" si="12"/>
        <v>0</v>
      </c>
      <c r="AT41" s="132">
        <f t="shared" si="12"/>
        <v>0</v>
      </c>
      <c r="AU41" s="132">
        <f t="shared" si="12"/>
        <v>0</v>
      </c>
      <c r="AV41" s="132">
        <f t="shared" si="12"/>
        <v>0</v>
      </c>
      <c r="AW41" s="132">
        <f t="shared" si="12"/>
        <v>0</v>
      </c>
      <c r="AX41" s="132">
        <f t="shared" si="12"/>
        <v>0</v>
      </c>
      <c r="AY41" s="132">
        <f t="shared" si="12"/>
        <v>0</v>
      </c>
      <c r="AZ41" s="132">
        <f t="shared" si="12"/>
        <v>0</v>
      </c>
      <c r="BA41" s="132">
        <f t="shared" si="12"/>
        <v>0</v>
      </c>
      <c r="BB41" s="132">
        <f t="shared" si="12"/>
        <v>0</v>
      </c>
      <c r="BC41" s="132">
        <f t="shared" si="12"/>
        <v>0</v>
      </c>
      <c r="BD41" s="132">
        <f t="shared" si="12"/>
        <v>0</v>
      </c>
      <c r="BE41" s="132">
        <f t="shared" si="12"/>
        <v>0</v>
      </c>
      <c r="BF41" s="132">
        <f t="shared" si="12"/>
        <v>0</v>
      </c>
      <c r="BG41" s="132">
        <f t="shared" si="12"/>
        <v>0</v>
      </c>
      <c r="BH41" s="132">
        <f t="shared" si="12"/>
        <v>0</v>
      </c>
      <c r="BI41" s="132">
        <f t="shared" si="12"/>
        <v>0</v>
      </c>
      <c r="BJ41" s="132">
        <f t="shared" si="12"/>
        <v>0</v>
      </c>
      <c r="BK41" s="132">
        <f t="shared" si="12"/>
        <v>0</v>
      </c>
      <c r="BL41" s="132">
        <f t="shared" si="12"/>
        <v>0</v>
      </c>
      <c r="BM41" s="132">
        <f t="shared" si="12"/>
        <v>0</v>
      </c>
      <c r="BO41" s="46"/>
    </row>
    <row r="42" spans="2:67" ht="14.25">
      <c r="B42" s="42"/>
      <c r="D42" s="53" t="s">
        <v>98</v>
      </c>
      <c r="E42" s="158"/>
      <c r="F42" s="132">
        <f>MIS!F35+E42</f>
        <v>-10000</v>
      </c>
      <c r="G42" s="132">
        <f>MIS!G35+F42</f>
        <v>-20000</v>
      </c>
      <c r="H42" s="132">
        <f>MIS!H35+G42</f>
        <v>-30000</v>
      </c>
      <c r="I42" s="132">
        <f>MIS!I35+H42</f>
        <v>-40000</v>
      </c>
      <c r="J42" s="132">
        <f>MIS!J35+I42</f>
        <v>-50000</v>
      </c>
      <c r="K42" s="132">
        <f>MIS!K35+J42</f>
        <v>-60000</v>
      </c>
      <c r="L42" s="132">
        <f>MIS!L35+K42</f>
        <v>-70000</v>
      </c>
      <c r="M42" s="132">
        <f>MIS!M35+L42</f>
        <v>-80000</v>
      </c>
      <c r="N42" s="132">
        <f>MIS!N35+M42</f>
        <v>-90000</v>
      </c>
      <c r="O42" s="132">
        <f>MIS!O35+N42</f>
        <v>-100000</v>
      </c>
      <c r="P42" s="132">
        <f>MIS!P35+O42</f>
        <v>-110000</v>
      </c>
      <c r="Q42" s="132">
        <f>MIS!Q35+P42</f>
        <v>-120000</v>
      </c>
      <c r="R42" s="132">
        <f>MIS!R35+Q42</f>
        <v>-125834.16666666667</v>
      </c>
      <c r="S42" s="132">
        <f>MIS!S35+R42</f>
        <v>-131668.33333333334</v>
      </c>
      <c r="T42" s="132">
        <f>MIS!T35+S42</f>
        <v>-137502.5</v>
      </c>
      <c r="U42" s="132">
        <f>MIS!U35+T42</f>
        <v>-143336.66666666666</v>
      </c>
      <c r="V42" s="132">
        <f>MIS!V35+U42</f>
        <v>-149170.83333333331</v>
      </c>
      <c r="W42" s="132">
        <f>MIS!W35+V42</f>
        <v>-155004.99999999997</v>
      </c>
      <c r="X42" s="132">
        <f>MIS!X35+W42</f>
        <v>-160839.16666666663</v>
      </c>
      <c r="Y42" s="132">
        <f>MIS!Y35+X42</f>
        <v>-166673.33333333328</v>
      </c>
      <c r="Z42" s="132">
        <f>MIS!Z35+Y42</f>
        <v>-172507.49999999994</v>
      </c>
      <c r="AA42" s="132">
        <f>MIS!AA35+Z42</f>
        <v>-178341.6666666666</v>
      </c>
      <c r="AB42" s="132">
        <f>MIS!AB35+AA42</f>
        <v>-184175.83333333326</v>
      </c>
      <c r="AC42" s="132">
        <f>MIS!AC35+AB42</f>
        <v>-190009.99999999991</v>
      </c>
      <c r="AD42" s="132">
        <f>MIS!AD35+AC42</f>
        <v>-190009.99999999991</v>
      </c>
      <c r="AE42" s="132">
        <f>MIS!AE35+AD42</f>
        <v>-190009.99999999991</v>
      </c>
      <c r="AF42" s="132">
        <f>MIS!AF35+AE42</f>
        <v>-190009.99999999991</v>
      </c>
      <c r="AG42" s="132">
        <f>MIS!AG35+AF42</f>
        <v>-190009.99999999991</v>
      </c>
      <c r="AH42" s="132">
        <f>MIS!AH35+AG42</f>
        <v>-190009.99999999991</v>
      </c>
      <c r="AI42" s="132">
        <f>MIS!AI35+AH42</f>
        <v>-190009.99999999991</v>
      </c>
      <c r="AJ42" s="132">
        <f>MIS!AJ35+AI42</f>
        <v>-190009.99999999991</v>
      </c>
      <c r="AK42" s="132">
        <f>MIS!AK35+AJ42</f>
        <v>-190009.99999999991</v>
      </c>
      <c r="AL42" s="132">
        <f>MIS!AL35+AK42</f>
        <v>-190009.99999999991</v>
      </c>
      <c r="AM42" s="132">
        <f>MIS!AM35+AL42</f>
        <v>-190009.99999999991</v>
      </c>
      <c r="AN42" s="132">
        <f>MIS!AN35+AM42</f>
        <v>-190009.99999999991</v>
      </c>
      <c r="AO42" s="132">
        <f>MIS!AO35+AN42</f>
        <v>-190009.99999999991</v>
      </c>
      <c r="AP42" s="132">
        <f>MIS!AP35+AO42</f>
        <v>-163343.33333333326</v>
      </c>
      <c r="AQ42" s="132">
        <f>MIS!AQ35+AP42</f>
        <v>-136676.6666666666</v>
      </c>
      <c r="AR42" s="132">
        <f>MIS!AR35+AQ42</f>
        <v>-110009.99999999994</v>
      </c>
      <c r="AS42" s="132">
        <f>MIS!AS35+AR42</f>
        <v>-83343.333333333285</v>
      </c>
      <c r="AT42" s="132">
        <f>MIS!AT35+AS42</f>
        <v>-56676.666666666621</v>
      </c>
      <c r="AU42" s="132">
        <f>MIS!AU35+AT42</f>
        <v>-30009.999999999956</v>
      </c>
      <c r="AV42" s="132">
        <f>MIS!AV35+AU42</f>
        <v>-3343.3333333332921</v>
      </c>
      <c r="AW42" s="132">
        <f>MIS!AW35+AV42</f>
        <v>23323.333333333372</v>
      </c>
      <c r="AX42" s="132">
        <f>MIS!AX35+AW42</f>
        <v>49990.000000000036</v>
      </c>
      <c r="AY42" s="132">
        <f>MIS!AY35+AX42</f>
        <v>76656.666666666701</v>
      </c>
      <c r="AZ42" s="132">
        <f>MIS!AZ35+AY42</f>
        <v>103323.33333333337</v>
      </c>
      <c r="BA42" s="132">
        <f>MIS!BA35+AZ42</f>
        <v>129990.00000000003</v>
      </c>
      <c r="BB42" s="132">
        <f>MIS!BB35+BA42</f>
        <v>229990</v>
      </c>
      <c r="BC42" s="132">
        <f>MIS!BC35+BB42</f>
        <v>329990</v>
      </c>
      <c r="BD42" s="132">
        <f>MIS!BD35+BC42</f>
        <v>429990</v>
      </c>
      <c r="BE42" s="132">
        <f>MIS!BE35+BD42</f>
        <v>529990</v>
      </c>
      <c r="BF42" s="132">
        <f>MIS!BF35+BE42</f>
        <v>629990</v>
      </c>
      <c r="BG42" s="132">
        <f>MIS!BG35+BF42</f>
        <v>729990</v>
      </c>
      <c r="BH42" s="132">
        <f>MIS!BH35+BG42</f>
        <v>829990</v>
      </c>
      <c r="BI42" s="132">
        <f>MIS!BI35+BH42</f>
        <v>929990</v>
      </c>
      <c r="BJ42" s="132">
        <f>MIS!BJ35+BI42</f>
        <v>1029990</v>
      </c>
      <c r="BK42" s="132">
        <f>MIS!BK35+BJ42</f>
        <v>1129990</v>
      </c>
      <c r="BL42" s="132">
        <f>MIS!BL35+BK42</f>
        <v>1229990</v>
      </c>
      <c r="BM42" s="132">
        <f>MIS!BM35+BL42</f>
        <v>1329990</v>
      </c>
      <c r="BO42" s="46"/>
    </row>
    <row r="43" spans="2:67" ht="4.1500000000000004" customHeight="1">
      <c r="B43" s="42"/>
      <c r="D43" s="53"/>
      <c r="BO43" s="46"/>
    </row>
    <row r="44" spans="2:67" ht="14.25" customHeight="1">
      <c r="B44" s="42"/>
      <c r="D44" s="130" t="str">
        <f>+"Total "&amp;LOWER(D38)</f>
        <v>Total equity</v>
      </c>
      <c r="E44" s="131"/>
      <c r="F44" s="131">
        <f>SUM(F40:F43)</f>
        <v>40000</v>
      </c>
      <c r="G44" s="131">
        <f t="shared" ref="G44:AO44" si="13">SUM(G40:G43)</f>
        <v>30000</v>
      </c>
      <c r="H44" s="131">
        <f t="shared" si="13"/>
        <v>20000</v>
      </c>
      <c r="I44" s="131">
        <f t="shared" si="13"/>
        <v>10000</v>
      </c>
      <c r="J44" s="131">
        <f t="shared" si="13"/>
        <v>0</v>
      </c>
      <c r="K44" s="131">
        <f t="shared" si="13"/>
        <v>-10000</v>
      </c>
      <c r="L44" s="131">
        <f t="shared" si="13"/>
        <v>-20000</v>
      </c>
      <c r="M44" s="131">
        <f t="shared" si="13"/>
        <v>-30000</v>
      </c>
      <c r="N44" s="131">
        <f t="shared" si="13"/>
        <v>-40000</v>
      </c>
      <c r="O44" s="131">
        <f t="shared" si="13"/>
        <v>-50000</v>
      </c>
      <c r="P44" s="131">
        <f t="shared" si="13"/>
        <v>-60000</v>
      </c>
      <c r="Q44" s="131">
        <f t="shared" si="13"/>
        <v>-70000</v>
      </c>
      <c r="R44" s="131">
        <f t="shared" si="13"/>
        <v>-75834.166666666672</v>
      </c>
      <c r="S44" s="131">
        <f t="shared" si="13"/>
        <v>-81668.333333333343</v>
      </c>
      <c r="T44" s="131">
        <f t="shared" si="13"/>
        <v>-87502.5</v>
      </c>
      <c r="U44" s="131">
        <f t="shared" si="13"/>
        <v>-93336.666666666657</v>
      </c>
      <c r="V44" s="131">
        <f t="shared" si="13"/>
        <v>-99170.833333333314</v>
      </c>
      <c r="W44" s="131">
        <f t="shared" si="13"/>
        <v>-105004.99999999997</v>
      </c>
      <c r="X44" s="131">
        <f t="shared" si="13"/>
        <v>-110839.16666666663</v>
      </c>
      <c r="Y44" s="131">
        <f t="shared" si="13"/>
        <v>-116673.33333333328</v>
      </c>
      <c r="Z44" s="131">
        <f t="shared" si="13"/>
        <v>-122507.49999999994</v>
      </c>
      <c r="AA44" s="131">
        <f t="shared" si="13"/>
        <v>-128341.6666666666</v>
      </c>
      <c r="AB44" s="131">
        <f t="shared" si="13"/>
        <v>-134175.83333333326</v>
      </c>
      <c r="AC44" s="131">
        <f t="shared" si="13"/>
        <v>-140009.99999999991</v>
      </c>
      <c r="AD44" s="131">
        <f t="shared" si="13"/>
        <v>-40009.999999999913</v>
      </c>
      <c r="AE44" s="131">
        <f t="shared" si="13"/>
        <v>-40009.999999999913</v>
      </c>
      <c r="AF44" s="131">
        <f t="shared" si="13"/>
        <v>-40009.999999999913</v>
      </c>
      <c r="AG44" s="131">
        <f t="shared" si="13"/>
        <v>-40009.999999999913</v>
      </c>
      <c r="AH44" s="131">
        <f t="shared" si="13"/>
        <v>-40009.999999999913</v>
      </c>
      <c r="AI44" s="131">
        <f t="shared" si="13"/>
        <v>-40009.999999999913</v>
      </c>
      <c r="AJ44" s="131">
        <f t="shared" si="13"/>
        <v>-40009.999999999913</v>
      </c>
      <c r="AK44" s="131">
        <f t="shared" si="13"/>
        <v>-40009.999999999913</v>
      </c>
      <c r="AL44" s="131">
        <f t="shared" si="13"/>
        <v>-40009.999999999913</v>
      </c>
      <c r="AM44" s="131">
        <f t="shared" si="13"/>
        <v>-40009.999999999913</v>
      </c>
      <c r="AN44" s="131">
        <f t="shared" si="13"/>
        <v>-40009.999999999913</v>
      </c>
      <c r="AO44" s="131">
        <f t="shared" si="13"/>
        <v>-40009.999999999913</v>
      </c>
      <c r="AP44" s="131">
        <f t="shared" ref="AP44:BM44" si="14">SUM(AP40:AP43)</f>
        <v>-13343.333333333256</v>
      </c>
      <c r="AQ44" s="131">
        <f t="shared" si="14"/>
        <v>13323.333333333401</v>
      </c>
      <c r="AR44" s="131">
        <f t="shared" si="14"/>
        <v>39990.000000000058</v>
      </c>
      <c r="AS44" s="131">
        <f t="shared" si="14"/>
        <v>66656.666666666715</v>
      </c>
      <c r="AT44" s="131">
        <f t="shared" si="14"/>
        <v>93323.333333333372</v>
      </c>
      <c r="AU44" s="131">
        <f t="shared" si="14"/>
        <v>119990.00000000004</v>
      </c>
      <c r="AV44" s="131">
        <f t="shared" si="14"/>
        <v>146656.66666666672</v>
      </c>
      <c r="AW44" s="131">
        <f t="shared" si="14"/>
        <v>173323.33333333337</v>
      </c>
      <c r="AX44" s="131">
        <f t="shared" si="14"/>
        <v>199990.00000000003</v>
      </c>
      <c r="AY44" s="131">
        <f t="shared" si="14"/>
        <v>226656.66666666669</v>
      </c>
      <c r="AZ44" s="131">
        <f t="shared" si="14"/>
        <v>253323.33333333337</v>
      </c>
      <c r="BA44" s="131">
        <f t="shared" si="14"/>
        <v>279990</v>
      </c>
      <c r="BB44" s="131">
        <f t="shared" si="14"/>
        <v>379990</v>
      </c>
      <c r="BC44" s="131">
        <f t="shared" si="14"/>
        <v>479990</v>
      </c>
      <c r="BD44" s="131">
        <f t="shared" si="14"/>
        <v>579990</v>
      </c>
      <c r="BE44" s="131">
        <f t="shared" si="14"/>
        <v>679990</v>
      </c>
      <c r="BF44" s="131">
        <f t="shared" si="14"/>
        <v>779990</v>
      </c>
      <c r="BG44" s="131">
        <f t="shared" si="14"/>
        <v>879990</v>
      </c>
      <c r="BH44" s="131">
        <f t="shared" si="14"/>
        <v>979990</v>
      </c>
      <c r="BI44" s="131">
        <f t="shared" si="14"/>
        <v>1079990</v>
      </c>
      <c r="BJ44" s="131">
        <f t="shared" si="14"/>
        <v>1179990</v>
      </c>
      <c r="BK44" s="131">
        <f t="shared" si="14"/>
        <v>1279990</v>
      </c>
      <c r="BL44" s="131">
        <f t="shared" si="14"/>
        <v>1379990</v>
      </c>
      <c r="BM44" s="131">
        <f t="shared" si="14"/>
        <v>1479990</v>
      </c>
      <c r="BO44" s="46"/>
    </row>
    <row r="45" spans="2:67" ht="14.25">
      <c r="B45" s="42"/>
      <c r="BO45" s="46"/>
    </row>
    <row r="46" spans="2:67" ht="14.25" customHeight="1">
      <c r="B46" s="42"/>
      <c r="D46" s="83" t="str">
        <f>+"TOTAL "&amp;UPPER(D38)&amp;" AND LIABILITIES"</f>
        <v>TOTAL EQUITY AND LIABILITIES</v>
      </c>
      <c r="E46" s="123"/>
      <c r="F46" s="123">
        <f>+F36+F44</f>
        <v>40000</v>
      </c>
      <c r="G46" s="123">
        <f t="shared" ref="G46:J46" si="15">+G36+G44</f>
        <v>30000</v>
      </c>
      <c r="H46" s="123">
        <f t="shared" si="15"/>
        <v>20000</v>
      </c>
      <c r="I46" s="123">
        <f t="shared" si="15"/>
        <v>10000</v>
      </c>
      <c r="J46" s="123">
        <f t="shared" si="15"/>
        <v>0</v>
      </c>
      <c r="K46" s="123">
        <f t="shared" ref="K46:AO46" si="16">+K36+K44</f>
        <v>-10000</v>
      </c>
      <c r="L46" s="123">
        <f t="shared" si="16"/>
        <v>-20000</v>
      </c>
      <c r="M46" s="123">
        <f t="shared" si="16"/>
        <v>-30000</v>
      </c>
      <c r="N46" s="123">
        <f t="shared" si="16"/>
        <v>-40000</v>
      </c>
      <c r="O46" s="123">
        <f t="shared" si="16"/>
        <v>-50000</v>
      </c>
      <c r="P46" s="123">
        <f t="shared" si="16"/>
        <v>-60000</v>
      </c>
      <c r="Q46" s="123">
        <f t="shared" si="16"/>
        <v>-70000</v>
      </c>
      <c r="R46" s="123">
        <f t="shared" si="16"/>
        <v>-75834.166666666672</v>
      </c>
      <c r="S46" s="123">
        <f t="shared" si="16"/>
        <v>-81668.333333333343</v>
      </c>
      <c r="T46" s="123">
        <f t="shared" si="16"/>
        <v>-87502.5</v>
      </c>
      <c r="U46" s="123">
        <f t="shared" si="16"/>
        <v>-93336.666666666657</v>
      </c>
      <c r="V46" s="123">
        <f t="shared" si="16"/>
        <v>-99170.833333333314</v>
      </c>
      <c r="W46" s="123">
        <f t="shared" si="16"/>
        <v>-105004.99999999997</v>
      </c>
      <c r="X46" s="123">
        <f t="shared" si="16"/>
        <v>-110839.16666666663</v>
      </c>
      <c r="Y46" s="123">
        <f t="shared" si="16"/>
        <v>-116673.33333333328</v>
      </c>
      <c r="Z46" s="123">
        <f t="shared" si="16"/>
        <v>-122507.49999999994</v>
      </c>
      <c r="AA46" s="123">
        <f t="shared" si="16"/>
        <v>-128341.6666666666</v>
      </c>
      <c r="AB46" s="123">
        <f t="shared" si="16"/>
        <v>-134175.83333333326</v>
      </c>
      <c r="AC46" s="123">
        <f t="shared" si="16"/>
        <v>-140009.99999999991</v>
      </c>
      <c r="AD46" s="123">
        <f t="shared" si="16"/>
        <v>-40009.999999999913</v>
      </c>
      <c r="AE46" s="123">
        <f t="shared" si="16"/>
        <v>-40009.999999999913</v>
      </c>
      <c r="AF46" s="123">
        <f t="shared" si="16"/>
        <v>-40009.999999999913</v>
      </c>
      <c r="AG46" s="123">
        <f t="shared" si="16"/>
        <v>-40009.999999999913</v>
      </c>
      <c r="AH46" s="123">
        <f t="shared" si="16"/>
        <v>-40009.999999999913</v>
      </c>
      <c r="AI46" s="123">
        <f t="shared" si="16"/>
        <v>-40009.999999999913</v>
      </c>
      <c r="AJ46" s="123">
        <f t="shared" si="16"/>
        <v>-40009.999999999913</v>
      </c>
      <c r="AK46" s="123">
        <f t="shared" si="16"/>
        <v>-40009.999999999913</v>
      </c>
      <c r="AL46" s="123">
        <f t="shared" si="16"/>
        <v>-40009.999999999913</v>
      </c>
      <c r="AM46" s="123">
        <f t="shared" si="16"/>
        <v>-40009.999999999913</v>
      </c>
      <c r="AN46" s="123">
        <f t="shared" si="16"/>
        <v>-40009.999999999913</v>
      </c>
      <c r="AO46" s="123">
        <f t="shared" si="16"/>
        <v>-40009.999999999913</v>
      </c>
      <c r="AP46" s="123">
        <f t="shared" ref="AP46:BM46" si="17">+AP36+AP44</f>
        <v>-13343.333333333256</v>
      </c>
      <c r="AQ46" s="123">
        <f t="shared" si="17"/>
        <v>13323.333333333401</v>
      </c>
      <c r="AR46" s="123">
        <f t="shared" si="17"/>
        <v>39990.000000000058</v>
      </c>
      <c r="AS46" s="123">
        <f t="shared" si="17"/>
        <v>66656.666666666715</v>
      </c>
      <c r="AT46" s="123">
        <f t="shared" si="17"/>
        <v>93323.333333333372</v>
      </c>
      <c r="AU46" s="123">
        <f t="shared" si="17"/>
        <v>119990.00000000004</v>
      </c>
      <c r="AV46" s="123">
        <f t="shared" si="17"/>
        <v>146656.66666666672</v>
      </c>
      <c r="AW46" s="123">
        <f t="shared" si="17"/>
        <v>173323.33333333337</v>
      </c>
      <c r="AX46" s="123">
        <f t="shared" si="17"/>
        <v>199990.00000000003</v>
      </c>
      <c r="AY46" s="123">
        <f t="shared" si="17"/>
        <v>226656.66666666669</v>
      </c>
      <c r="AZ46" s="123">
        <f t="shared" si="17"/>
        <v>253323.33333333337</v>
      </c>
      <c r="BA46" s="123">
        <f t="shared" si="17"/>
        <v>279990</v>
      </c>
      <c r="BB46" s="123">
        <f t="shared" si="17"/>
        <v>379990</v>
      </c>
      <c r="BC46" s="123">
        <f t="shared" si="17"/>
        <v>479990</v>
      </c>
      <c r="BD46" s="123">
        <f t="shared" si="17"/>
        <v>579990</v>
      </c>
      <c r="BE46" s="123">
        <f t="shared" si="17"/>
        <v>679990</v>
      </c>
      <c r="BF46" s="123">
        <f t="shared" si="17"/>
        <v>779990</v>
      </c>
      <c r="BG46" s="123">
        <f t="shared" si="17"/>
        <v>879990</v>
      </c>
      <c r="BH46" s="123">
        <f t="shared" si="17"/>
        <v>979990</v>
      </c>
      <c r="BI46" s="123">
        <f t="shared" si="17"/>
        <v>1079990</v>
      </c>
      <c r="BJ46" s="123">
        <f t="shared" si="17"/>
        <v>1179990</v>
      </c>
      <c r="BK46" s="123">
        <f t="shared" si="17"/>
        <v>1279990</v>
      </c>
      <c r="BL46" s="123">
        <f t="shared" si="17"/>
        <v>1379990</v>
      </c>
      <c r="BM46" s="123">
        <f t="shared" si="17"/>
        <v>1479990</v>
      </c>
      <c r="BO46" s="46"/>
    </row>
    <row r="47" spans="2:67" s="134" customFormat="1" ht="14.25" customHeight="1">
      <c r="B47" s="133"/>
      <c r="D47" s="134" t="s">
        <v>48</v>
      </c>
      <c r="E47" s="135"/>
      <c r="F47" s="135">
        <f t="shared" ref="F47:AK47" si="18">+F21-F46</f>
        <v>0</v>
      </c>
      <c r="G47" s="135">
        <f t="shared" si="18"/>
        <v>0</v>
      </c>
      <c r="H47" s="135">
        <f t="shared" si="18"/>
        <v>0</v>
      </c>
      <c r="I47" s="135">
        <f>+I21-I46</f>
        <v>0</v>
      </c>
      <c r="J47" s="135">
        <f t="shared" si="18"/>
        <v>0</v>
      </c>
      <c r="K47" s="135">
        <f t="shared" si="18"/>
        <v>0</v>
      </c>
      <c r="L47" s="135">
        <f t="shared" si="18"/>
        <v>0</v>
      </c>
      <c r="M47" s="135">
        <f t="shared" si="18"/>
        <v>0</v>
      </c>
      <c r="N47" s="135">
        <f t="shared" si="18"/>
        <v>0</v>
      </c>
      <c r="O47" s="135">
        <f t="shared" si="18"/>
        <v>0</v>
      </c>
      <c r="P47" s="135">
        <f t="shared" si="18"/>
        <v>0</v>
      </c>
      <c r="Q47" s="135">
        <f t="shared" si="18"/>
        <v>0</v>
      </c>
      <c r="R47" s="135">
        <f t="shared" si="18"/>
        <v>0</v>
      </c>
      <c r="S47" s="135">
        <f t="shared" si="18"/>
        <v>0</v>
      </c>
      <c r="T47" s="135">
        <f t="shared" si="18"/>
        <v>0</v>
      </c>
      <c r="U47" s="135">
        <f t="shared" si="18"/>
        <v>0</v>
      </c>
      <c r="V47" s="135">
        <f t="shared" si="18"/>
        <v>0</v>
      </c>
      <c r="W47" s="135">
        <f t="shared" si="18"/>
        <v>0</v>
      </c>
      <c r="X47" s="135">
        <f t="shared" si="18"/>
        <v>0</v>
      </c>
      <c r="Y47" s="135">
        <f t="shared" si="18"/>
        <v>0</v>
      </c>
      <c r="Z47" s="135">
        <f t="shared" si="18"/>
        <v>0</v>
      </c>
      <c r="AA47" s="135">
        <f t="shared" si="18"/>
        <v>-1.1641532182693481E-10</v>
      </c>
      <c r="AB47" s="135">
        <f t="shared" si="18"/>
        <v>0</v>
      </c>
      <c r="AC47" s="135">
        <f t="shared" si="18"/>
        <v>0</v>
      </c>
      <c r="AD47" s="135">
        <f t="shared" si="18"/>
        <v>-1.1641532182693481E-10</v>
      </c>
      <c r="AE47" s="135">
        <f t="shared" si="18"/>
        <v>-1.1641532182693481E-10</v>
      </c>
      <c r="AF47" s="135">
        <f t="shared" si="18"/>
        <v>-1.1641532182693481E-10</v>
      </c>
      <c r="AG47" s="135">
        <f t="shared" si="18"/>
        <v>-1.1641532182693481E-10</v>
      </c>
      <c r="AH47" s="135">
        <f t="shared" si="18"/>
        <v>-1.1641532182693481E-10</v>
      </c>
      <c r="AI47" s="135">
        <f t="shared" si="18"/>
        <v>-1.1641532182693481E-10</v>
      </c>
      <c r="AJ47" s="135">
        <f t="shared" si="18"/>
        <v>-1.1641532182693481E-10</v>
      </c>
      <c r="AK47" s="135">
        <f t="shared" si="18"/>
        <v>-1.1641532182693481E-10</v>
      </c>
      <c r="AL47" s="135">
        <f t="shared" ref="AL47:BM47" si="19">+AL21-AL46</f>
        <v>-1.1641532182693481E-10</v>
      </c>
      <c r="AM47" s="135">
        <f t="shared" si="19"/>
        <v>-1.1641532182693481E-10</v>
      </c>
      <c r="AN47" s="135">
        <f t="shared" si="19"/>
        <v>-1.1641532182693481E-10</v>
      </c>
      <c r="AO47" s="135">
        <f t="shared" si="19"/>
        <v>-1.1641532182693481E-10</v>
      </c>
      <c r="AP47" s="135">
        <f t="shared" si="19"/>
        <v>-1.0913936421275139E-10</v>
      </c>
      <c r="AQ47" s="135">
        <f t="shared" si="19"/>
        <v>-1.0186340659856796E-10</v>
      </c>
      <c r="AR47" s="135">
        <f t="shared" si="19"/>
        <v>-9.4587448984384537E-11</v>
      </c>
      <c r="AS47" s="135">
        <f t="shared" si="19"/>
        <v>0</v>
      </c>
      <c r="AT47" s="135">
        <f t="shared" si="19"/>
        <v>0</v>
      </c>
      <c r="AU47" s="135">
        <f t="shared" si="19"/>
        <v>0</v>
      </c>
      <c r="AV47" s="135">
        <f t="shared" si="19"/>
        <v>0</v>
      </c>
      <c r="AW47" s="135">
        <f t="shared" si="19"/>
        <v>0</v>
      </c>
      <c r="AX47" s="135">
        <f t="shared" si="19"/>
        <v>0</v>
      </c>
      <c r="AY47" s="135">
        <f t="shared" si="19"/>
        <v>0</v>
      </c>
      <c r="AZ47" s="135">
        <f t="shared" si="19"/>
        <v>0</v>
      </c>
      <c r="BA47" s="135">
        <f t="shared" si="19"/>
        <v>0</v>
      </c>
      <c r="BB47" s="135">
        <f t="shared" si="19"/>
        <v>0</v>
      </c>
      <c r="BC47" s="135">
        <f t="shared" si="19"/>
        <v>0</v>
      </c>
      <c r="BD47" s="135">
        <f t="shared" si="19"/>
        <v>0</v>
      </c>
      <c r="BE47" s="135">
        <f t="shared" si="19"/>
        <v>0</v>
      </c>
      <c r="BF47" s="135">
        <f t="shared" si="19"/>
        <v>0</v>
      </c>
      <c r="BG47" s="135">
        <f t="shared" si="19"/>
        <v>0</v>
      </c>
      <c r="BH47" s="135">
        <f t="shared" si="19"/>
        <v>0</v>
      </c>
      <c r="BI47" s="135">
        <f t="shared" si="19"/>
        <v>0</v>
      </c>
      <c r="BJ47" s="135">
        <f t="shared" si="19"/>
        <v>0</v>
      </c>
      <c r="BK47" s="135">
        <f t="shared" si="19"/>
        <v>0</v>
      </c>
      <c r="BL47" s="135">
        <f t="shared" si="19"/>
        <v>0</v>
      </c>
      <c r="BM47" s="135">
        <f t="shared" si="19"/>
        <v>0</v>
      </c>
      <c r="BO47" s="136"/>
    </row>
    <row r="48" spans="2:67" s="134" customFormat="1" ht="14.25" customHeight="1" thickBot="1">
      <c r="B48" s="137"/>
      <c r="C48" s="138"/>
      <c r="D48" s="138"/>
      <c r="E48" s="138"/>
      <c r="F48" s="139">
        <f>SUM(47:47)</f>
        <v>-1.8189894035458565E-9</v>
      </c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41"/>
    </row>
    <row r="49" spans="2:67" ht="15" customHeight="1">
      <c r="D49" s="98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</row>
    <row r="50" spans="2:67" ht="4.1500000000000004" customHeight="1" thickBot="1">
      <c r="D50" s="37"/>
    </row>
    <row r="51" spans="2:67" ht="4.1500000000000004" customHeight="1">
      <c r="B51" s="71"/>
      <c r="C51" s="72"/>
      <c r="D51" s="99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100"/>
    </row>
    <row r="52" spans="2:67" ht="14.25">
      <c r="B52" s="42"/>
      <c r="D52" s="98" t="s">
        <v>58</v>
      </c>
      <c r="BO52" s="46"/>
    </row>
    <row r="53" spans="2:67" ht="4.1500000000000004" customHeight="1">
      <c r="B53" s="42"/>
      <c r="D53" s="126"/>
      <c r="BO53" s="46"/>
    </row>
    <row r="54" spans="2:67" ht="15" customHeight="1">
      <c r="B54" s="42"/>
      <c r="D54" s="126" t="s">
        <v>49</v>
      </c>
      <c r="F54" s="147">
        <f t="shared" ref="F54:AK54" si="20">+IFERROR(F14/F30,0)</f>
        <v>0</v>
      </c>
      <c r="G54" s="147">
        <f t="shared" si="20"/>
        <v>0</v>
      </c>
      <c r="H54" s="147">
        <f t="shared" si="20"/>
        <v>0</v>
      </c>
      <c r="I54" s="147">
        <f t="shared" si="20"/>
        <v>0</v>
      </c>
      <c r="J54" s="147">
        <f t="shared" si="20"/>
        <v>0</v>
      </c>
      <c r="K54" s="147">
        <f t="shared" si="20"/>
        <v>0</v>
      </c>
      <c r="L54" s="147">
        <f t="shared" si="20"/>
        <v>0</v>
      </c>
      <c r="M54" s="147">
        <f t="shared" si="20"/>
        <v>0</v>
      </c>
      <c r="N54" s="147">
        <f t="shared" si="20"/>
        <v>0</v>
      </c>
      <c r="O54" s="147">
        <f t="shared" si="20"/>
        <v>0</v>
      </c>
      <c r="P54" s="147">
        <f t="shared" si="20"/>
        <v>0</v>
      </c>
      <c r="Q54" s="147">
        <f t="shared" si="20"/>
        <v>0</v>
      </c>
      <c r="R54" s="147">
        <f t="shared" si="20"/>
        <v>0</v>
      </c>
      <c r="S54" s="147">
        <f t="shared" si="20"/>
        <v>0</v>
      </c>
      <c r="T54" s="147">
        <f t="shared" si="20"/>
        <v>0</v>
      </c>
      <c r="U54" s="147">
        <f t="shared" si="20"/>
        <v>0</v>
      </c>
      <c r="V54" s="147">
        <f t="shared" si="20"/>
        <v>0</v>
      </c>
      <c r="W54" s="147">
        <f t="shared" si="20"/>
        <v>0</v>
      </c>
      <c r="X54" s="147">
        <f t="shared" si="20"/>
        <v>0</v>
      </c>
      <c r="Y54" s="147">
        <f t="shared" si="20"/>
        <v>0</v>
      </c>
      <c r="Z54" s="147">
        <f t="shared" si="20"/>
        <v>0</v>
      </c>
      <c r="AA54" s="147">
        <f t="shared" si="20"/>
        <v>0</v>
      </c>
      <c r="AB54" s="147">
        <f t="shared" si="20"/>
        <v>0</v>
      </c>
      <c r="AC54" s="147">
        <f t="shared" si="20"/>
        <v>0</v>
      </c>
      <c r="AD54" s="147">
        <f t="shared" si="20"/>
        <v>0</v>
      </c>
      <c r="AE54" s="147">
        <f t="shared" si="20"/>
        <v>0</v>
      </c>
      <c r="AF54" s="147">
        <f t="shared" si="20"/>
        <v>0</v>
      </c>
      <c r="AG54" s="147">
        <f t="shared" si="20"/>
        <v>0</v>
      </c>
      <c r="AH54" s="147">
        <f t="shared" si="20"/>
        <v>0</v>
      </c>
      <c r="AI54" s="147">
        <f t="shared" si="20"/>
        <v>0</v>
      </c>
      <c r="AJ54" s="147">
        <f t="shared" si="20"/>
        <v>0</v>
      </c>
      <c r="AK54" s="147">
        <f t="shared" si="20"/>
        <v>0</v>
      </c>
      <c r="AL54" s="147">
        <f t="shared" ref="AL54:BM54" si="21">+IFERROR(AL14/AL30,0)</f>
        <v>0</v>
      </c>
      <c r="AM54" s="147">
        <f t="shared" si="21"/>
        <v>0</v>
      </c>
      <c r="AN54" s="147">
        <f t="shared" si="21"/>
        <v>0</v>
      </c>
      <c r="AO54" s="147">
        <f t="shared" si="21"/>
        <v>0</v>
      </c>
      <c r="AP54" s="147">
        <f t="shared" si="21"/>
        <v>0</v>
      </c>
      <c r="AQ54" s="147">
        <f t="shared" si="21"/>
        <v>0</v>
      </c>
      <c r="AR54" s="147">
        <f t="shared" si="21"/>
        <v>0</v>
      </c>
      <c r="AS54" s="147">
        <f t="shared" si="21"/>
        <v>0</v>
      </c>
      <c r="AT54" s="147">
        <f t="shared" si="21"/>
        <v>0</v>
      </c>
      <c r="AU54" s="147">
        <f t="shared" si="21"/>
        <v>0</v>
      </c>
      <c r="AV54" s="147">
        <f t="shared" si="21"/>
        <v>0</v>
      </c>
      <c r="AW54" s="147">
        <f t="shared" si="21"/>
        <v>0</v>
      </c>
      <c r="AX54" s="147">
        <f t="shared" si="21"/>
        <v>0</v>
      </c>
      <c r="AY54" s="147">
        <f t="shared" si="21"/>
        <v>0</v>
      </c>
      <c r="AZ54" s="147">
        <f t="shared" si="21"/>
        <v>0</v>
      </c>
      <c r="BA54" s="147">
        <f t="shared" si="21"/>
        <v>0</v>
      </c>
      <c r="BB54" s="147">
        <f t="shared" si="21"/>
        <v>0</v>
      </c>
      <c r="BC54" s="147">
        <f t="shared" si="21"/>
        <v>0</v>
      </c>
      <c r="BD54" s="147">
        <f t="shared" si="21"/>
        <v>0</v>
      </c>
      <c r="BE54" s="147">
        <f t="shared" si="21"/>
        <v>0</v>
      </c>
      <c r="BF54" s="147">
        <f t="shared" si="21"/>
        <v>0</v>
      </c>
      <c r="BG54" s="147">
        <f t="shared" si="21"/>
        <v>0</v>
      </c>
      <c r="BH54" s="147">
        <f t="shared" si="21"/>
        <v>0</v>
      </c>
      <c r="BI54" s="147">
        <f t="shared" si="21"/>
        <v>0</v>
      </c>
      <c r="BJ54" s="147">
        <f t="shared" si="21"/>
        <v>0</v>
      </c>
      <c r="BK54" s="147">
        <f t="shared" si="21"/>
        <v>0</v>
      </c>
      <c r="BL54" s="147">
        <f t="shared" si="21"/>
        <v>0</v>
      </c>
      <c r="BM54" s="147">
        <f t="shared" si="21"/>
        <v>0</v>
      </c>
      <c r="BO54" s="46"/>
    </row>
    <row r="55" spans="2:67" ht="15" customHeight="1">
      <c r="B55" s="42"/>
      <c r="D55" s="126" t="s">
        <v>59</v>
      </c>
      <c r="F55" s="127">
        <f>+IFERROR(F33/(F33+F44),0)</f>
        <v>0</v>
      </c>
      <c r="G55" s="127">
        <f t="shared" ref="G55:BM55" si="22">+IFERROR(G33/(G33+G44),0)</f>
        <v>0</v>
      </c>
      <c r="H55" s="127">
        <f t="shared" si="22"/>
        <v>0</v>
      </c>
      <c r="I55" s="127">
        <f t="shared" si="22"/>
        <v>0</v>
      </c>
      <c r="J55" s="127">
        <f t="shared" si="22"/>
        <v>0</v>
      </c>
      <c r="K55" s="127">
        <f t="shared" si="22"/>
        <v>0</v>
      </c>
      <c r="L55" s="127">
        <f t="shared" si="22"/>
        <v>0</v>
      </c>
      <c r="M55" s="127">
        <f t="shared" si="22"/>
        <v>0</v>
      </c>
      <c r="N55" s="127">
        <f t="shared" si="22"/>
        <v>0</v>
      </c>
      <c r="O55" s="127">
        <f t="shared" si="22"/>
        <v>0</v>
      </c>
      <c r="P55" s="127">
        <f t="shared" si="22"/>
        <v>0</v>
      </c>
      <c r="Q55" s="127">
        <f t="shared" si="22"/>
        <v>0</v>
      </c>
      <c r="R55" s="127">
        <f t="shared" si="22"/>
        <v>0</v>
      </c>
      <c r="S55" s="127">
        <f t="shared" si="22"/>
        <v>0</v>
      </c>
      <c r="T55" s="127">
        <f t="shared" si="22"/>
        <v>0</v>
      </c>
      <c r="U55" s="127">
        <f t="shared" si="22"/>
        <v>0</v>
      </c>
      <c r="V55" s="127">
        <f t="shared" si="22"/>
        <v>0</v>
      </c>
      <c r="W55" s="127">
        <f t="shared" si="22"/>
        <v>0</v>
      </c>
      <c r="X55" s="127">
        <f t="shared" si="22"/>
        <v>0</v>
      </c>
      <c r="Y55" s="127">
        <f t="shared" si="22"/>
        <v>0</v>
      </c>
      <c r="Z55" s="127">
        <f t="shared" si="22"/>
        <v>0</v>
      </c>
      <c r="AA55" s="127">
        <f t="shared" si="22"/>
        <v>0</v>
      </c>
      <c r="AB55" s="127">
        <f t="shared" si="22"/>
        <v>0</v>
      </c>
      <c r="AC55" s="127">
        <f t="shared" si="22"/>
        <v>0</v>
      </c>
      <c r="AD55" s="127">
        <f t="shared" si="22"/>
        <v>0</v>
      </c>
      <c r="AE55" s="127">
        <f t="shared" si="22"/>
        <v>0</v>
      </c>
      <c r="AF55" s="127">
        <f t="shared" si="22"/>
        <v>0</v>
      </c>
      <c r="AG55" s="127">
        <f t="shared" si="22"/>
        <v>0</v>
      </c>
      <c r="AH55" s="127">
        <f t="shared" si="22"/>
        <v>0</v>
      </c>
      <c r="AI55" s="127">
        <f t="shared" si="22"/>
        <v>0</v>
      </c>
      <c r="AJ55" s="127">
        <f t="shared" si="22"/>
        <v>0</v>
      </c>
      <c r="AK55" s="127">
        <f t="shared" si="22"/>
        <v>0</v>
      </c>
      <c r="AL55" s="127">
        <f t="shared" si="22"/>
        <v>0</v>
      </c>
      <c r="AM55" s="127">
        <f t="shared" si="22"/>
        <v>0</v>
      </c>
      <c r="AN55" s="127">
        <f t="shared" si="22"/>
        <v>0</v>
      </c>
      <c r="AO55" s="127">
        <f t="shared" si="22"/>
        <v>0</v>
      </c>
      <c r="AP55" s="127">
        <f t="shared" si="22"/>
        <v>0</v>
      </c>
      <c r="AQ55" s="127">
        <f t="shared" si="22"/>
        <v>0</v>
      </c>
      <c r="AR55" s="127">
        <f t="shared" si="22"/>
        <v>0</v>
      </c>
      <c r="AS55" s="127">
        <f t="shared" si="22"/>
        <v>0</v>
      </c>
      <c r="AT55" s="127">
        <f t="shared" si="22"/>
        <v>0</v>
      </c>
      <c r="AU55" s="127">
        <f t="shared" si="22"/>
        <v>0</v>
      </c>
      <c r="AV55" s="127">
        <f t="shared" si="22"/>
        <v>0</v>
      </c>
      <c r="AW55" s="127">
        <f t="shared" si="22"/>
        <v>0</v>
      </c>
      <c r="AX55" s="127">
        <f t="shared" si="22"/>
        <v>0</v>
      </c>
      <c r="AY55" s="127">
        <f t="shared" si="22"/>
        <v>0</v>
      </c>
      <c r="AZ55" s="127">
        <f t="shared" si="22"/>
        <v>0</v>
      </c>
      <c r="BA55" s="127">
        <f t="shared" si="22"/>
        <v>0</v>
      </c>
      <c r="BB55" s="127">
        <f t="shared" si="22"/>
        <v>0</v>
      </c>
      <c r="BC55" s="127">
        <f t="shared" si="22"/>
        <v>0</v>
      </c>
      <c r="BD55" s="127">
        <f t="shared" si="22"/>
        <v>0</v>
      </c>
      <c r="BE55" s="127">
        <f t="shared" si="22"/>
        <v>0</v>
      </c>
      <c r="BF55" s="127">
        <f t="shared" si="22"/>
        <v>0</v>
      </c>
      <c r="BG55" s="127">
        <f t="shared" si="22"/>
        <v>0</v>
      </c>
      <c r="BH55" s="127">
        <f t="shared" si="22"/>
        <v>0</v>
      </c>
      <c r="BI55" s="127">
        <f t="shared" si="22"/>
        <v>0</v>
      </c>
      <c r="BJ55" s="127">
        <f t="shared" si="22"/>
        <v>0</v>
      </c>
      <c r="BK55" s="127">
        <f t="shared" si="22"/>
        <v>0</v>
      </c>
      <c r="BL55" s="127">
        <f t="shared" si="22"/>
        <v>0</v>
      </c>
      <c r="BM55" s="127">
        <f t="shared" si="22"/>
        <v>0</v>
      </c>
      <c r="BO55" s="46"/>
    </row>
    <row r="56" spans="2:67" ht="15" customHeight="1">
      <c r="B56" s="42"/>
      <c r="D56" s="126" t="s">
        <v>60</v>
      </c>
      <c r="F56" s="127">
        <f>+IFERROR(F44/(F33+F44),0)</f>
        <v>1</v>
      </c>
      <c r="G56" s="127">
        <f t="shared" ref="G56:BM56" si="23">+IFERROR(G44/(G33+G44),0)</f>
        <v>1</v>
      </c>
      <c r="H56" s="127">
        <f t="shared" si="23"/>
        <v>1</v>
      </c>
      <c r="I56" s="127">
        <f t="shared" si="23"/>
        <v>1</v>
      </c>
      <c r="J56" s="127">
        <f t="shared" si="23"/>
        <v>0</v>
      </c>
      <c r="K56" s="127">
        <f t="shared" si="23"/>
        <v>1</v>
      </c>
      <c r="L56" s="127">
        <f t="shared" si="23"/>
        <v>1</v>
      </c>
      <c r="M56" s="127">
        <f t="shared" si="23"/>
        <v>1</v>
      </c>
      <c r="N56" s="127">
        <f t="shared" si="23"/>
        <v>1</v>
      </c>
      <c r="O56" s="127">
        <f t="shared" si="23"/>
        <v>1</v>
      </c>
      <c r="P56" s="127">
        <f t="shared" si="23"/>
        <v>1</v>
      </c>
      <c r="Q56" s="127">
        <f t="shared" si="23"/>
        <v>1</v>
      </c>
      <c r="R56" s="127">
        <f t="shared" si="23"/>
        <v>1</v>
      </c>
      <c r="S56" s="127">
        <f t="shared" si="23"/>
        <v>1</v>
      </c>
      <c r="T56" s="127">
        <f t="shared" si="23"/>
        <v>1</v>
      </c>
      <c r="U56" s="127">
        <f t="shared" si="23"/>
        <v>1</v>
      </c>
      <c r="V56" s="127">
        <f t="shared" si="23"/>
        <v>1</v>
      </c>
      <c r="W56" s="127">
        <f t="shared" si="23"/>
        <v>1</v>
      </c>
      <c r="X56" s="127">
        <f t="shared" si="23"/>
        <v>1</v>
      </c>
      <c r="Y56" s="127">
        <f t="shared" si="23"/>
        <v>1</v>
      </c>
      <c r="Z56" s="127">
        <f t="shared" si="23"/>
        <v>1</v>
      </c>
      <c r="AA56" s="127">
        <f t="shared" si="23"/>
        <v>1</v>
      </c>
      <c r="AB56" s="127">
        <f t="shared" si="23"/>
        <v>1</v>
      </c>
      <c r="AC56" s="127">
        <f t="shared" si="23"/>
        <v>1</v>
      </c>
      <c r="AD56" s="127">
        <f t="shared" si="23"/>
        <v>1</v>
      </c>
      <c r="AE56" s="127">
        <f t="shared" si="23"/>
        <v>1</v>
      </c>
      <c r="AF56" s="127">
        <f t="shared" si="23"/>
        <v>1</v>
      </c>
      <c r="AG56" s="127">
        <f t="shared" si="23"/>
        <v>1</v>
      </c>
      <c r="AH56" s="127">
        <f t="shared" si="23"/>
        <v>1</v>
      </c>
      <c r="AI56" s="127">
        <f t="shared" si="23"/>
        <v>1</v>
      </c>
      <c r="AJ56" s="127">
        <f t="shared" si="23"/>
        <v>1</v>
      </c>
      <c r="AK56" s="127">
        <f t="shared" si="23"/>
        <v>1</v>
      </c>
      <c r="AL56" s="127">
        <f t="shared" si="23"/>
        <v>1</v>
      </c>
      <c r="AM56" s="127">
        <f t="shared" si="23"/>
        <v>1</v>
      </c>
      <c r="AN56" s="127">
        <f t="shared" si="23"/>
        <v>1</v>
      </c>
      <c r="AO56" s="127">
        <f t="shared" si="23"/>
        <v>1</v>
      </c>
      <c r="AP56" s="127">
        <f t="shared" si="23"/>
        <v>1</v>
      </c>
      <c r="AQ56" s="127">
        <f t="shared" si="23"/>
        <v>1</v>
      </c>
      <c r="AR56" s="127">
        <f t="shared" si="23"/>
        <v>1</v>
      </c>
      <c r="AS56" s="127">
        <f t="shared" si="23"/>
        <v>1</v>
      </c>
      <c r="AT56" s="127">
        <f t="shared" si="23"/>
        <v>1</v>
      </c>
      <c r="AU56" s="127">
        <f t="shared" si="23"/>
        <v>1</v>
      </c>
      <c r="AV56" s="127">
        <f t="shared" si="23"/>
        <v>1</v>
      </c>
      <c r="AW56" s="127">
        <f t="shared" si="23"/>
        <v>1</v>
      </c>
      <c r="AX56" s="127">
        <f t="shared" si="23"/>
        <v>1</v>
      </c>
      <c r="AY56" s="127">
        <f t="shared" si="23"/>
        <v>1</v>
      </c>
      <c r="AZ56" s="127">
        <f t="shared" si="23"/>
        <v>1</v>
      </c>
      <c r="BA56" s="127">
        <f t="shared" si="23"/>
        <v>1</v>
      </c>
      <c r="BB56" s="127">
        <f t="shared" si="23"/>
        <v>1</v>
      </c>
      <c r="BC56" s="127">
        <f t="shared" si="23"/>
        <v>1</v>
      </c>
      <c r="BD56" s="127">
        <f t="shared" si="23"/>
        <v>1</v>
      </c>
      <c r="BE56" s="127">
        <f t="shared" si="23"/>
        <v>1</v>
      </c>
      <c r="BF56" s="127">
        <f t="shared" si="23"/>
        <v>1</v>
      </c>
      <c r="BG56" s="127">
        <f t="shared" si="23"/>
        <v>1</v>
      </c>
      <c r="BH56" s="127">
        <f t="shared" si="23"/>
        <v>1</v>
      </c>
      <c r="BI56" s="127">
        <f t="shared" si="23"/>
        <v>1</v>
      </c>
      <c r="BJ56" s="127">
        <f t="shared" si="23"/>
        <v>1</v>
      </c>
      <c r="BK56" s="127">
        <f t="shared" si="23"/>
        <v>1</v>
      </c>
      <c r="BL56" s="127">
        <f t="shared" si="23"/>
        <v>1</v>
      </c>
      <c r="BM56" s="127">
        <f t="shared" si="23"/>
        <v>1</v>
      </c>
      <c r="BO56" s="46"/>
    </row>
    <row r="57" spans="2:67" ht="4.1500000000000004" customHeight="1" thickBot="1"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125"/>
    </row>
  </sheetData>
  <phoneticPr fontId="28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Assumptions </vt:lpstr>
      <vt:lpstr>Revenue &amp; Cost of revenue</vt:lpstr>
      <vt:lpstr>Income Statement</vt:lpstr>
      <vt:lpstr>Balance Sheet</vt:lpstr>
      <vt:lpstr>Cash Flow</vt:lpstr>
      <vt:lpstr>MIS</vt:lpstr>
      <vt:lpstr>MCF</vt:lpstr>
      <vt:lpstr>MBS</vt:lpstr>
      <vt:lpstr>Sensitivity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2023-10-26T18:25:48Z</dcterms:created>
  <dcterms:modified xsi:type="dcterms:W3CDTF">2025-07-08T09:20:11Z</dcterms:modified>
  <cp:category/>
  <cp:contentStatus/>
</cp:coreProperties>
</file>